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СЕТЕВАЯ\ФОРМУВАННЯ БЮДЖЕТУ\ФОРМУВАННЯ БЮДЖЕТУ на  2024Р\проект рішення\матеріали до ріш\"/>
    </mc:Choice>
  </mc:AlternateContent>
  <bookViews>
    <workbookView xWindow="0" yWindow="0" windowWidth="28800" windowHeight="10080" tabRatio="769"/>
  </bookViews>
  <sheets>
    <sheet name="аналіз " sheetId="13" r:id="rId1"/>
  </sheet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В68">#REF!</definedName>
    <definedName name="вс">#REF!</definedName>
    <definedName name="_xlnm.Print_Area" localSheetId="0">'аналіз '!$A$1:$BH$61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13" l="1"/>
  <c r="G53" i="13"/>
  <c r="D59" i="13" l="1"/>
  <c r="E40" i="13"/>
  <c r="D40" i="13"/>
  <c r="E24" i="13"/>
  <c r="D24" i="13"/>
  <c r="E17" i="13"/>
  <c r="E13" i="13"/>
  <c r="E59" i="13" l="1"/>
  <c r="C59" i="13"/>
  <c r="H41" i="13"/>
  <c r="H56" i="13"/>
  <c r="G56" i="13"/>
  <c r="C19" i="13"/>
  <c r="C18" i="13" s="1"/>
  <c r="C48" i="13" l="1"/>
  <c r="D48" i="13"/>
  <c r="D60" i="13" s="1"/>
  <c r="E48" i="13"/>
  <c r="D26" i="13"/>
  <c r="E42" i="13"/>
  <c r="E23" i="13"/>
  <c r="E21" i="13"/>
  <c r="E20" i="13"/>
  <c r="E10" i="13"/>
  <c r="D42" i="13"/>
  <c r="D34" i="13"/>
  <c r="D23" i="13"/>
  <c r="D22" i="13"/>
  <c r="D21" i="13"/>
  <c r="D20" i="13"/>
  <c r="D17" i="13"/>
  <c r="D13" i="13"/>
  <c r="C42" i="13"/>
  <c r="C40" i="13"/>
  <c r="C34" i="13" s="1"/>
  <c r="D25" i="13" l="1"/>
  <c r="C60" i="13"/>
  <c r="H49" i="13"/>
  <c r="G41" i="13" l="1"/>
  <c r="E34" i="13"/>
  <c r="H31" i="13"/>
  <c r="E26" i="13"/>
  <c r="C26" i="13"/>
  <c r="C25" i="13" s="1"/>
  <c r="E25" i="13" l="1"/>
  <c r="H52" i="13"/>
  <c r="G58" i="13"/>
  <c r="G50" i="13"/>
  <c r="G51" i="13"/>
  <c r="G15" i="13"/>
  <c r="G35" i="13" l="1"/>
  <c r="H35" i="13"/>
  <c r="G36" i="13"/>
  <c r="H36" i="13"/>
  <c r="G37" i="13"/>
  <c r="H37" i="13"/>
  <c r="G38" i="13"/>
  <c r="G39" i="13"/>
  <c r="J39" i="13" s="1"/>
  <c r="H39" i="13"/>
  <c r="I39" i="13" s="1"/>
  <c r="E60" i="13"/>
  <c r="G60" i="13" s="1"/>
  <c r="J57" i="13"/>
  <c r="G55" i="13"/>
  <c r="G52" i="13"/>
  <c r="G27" i="13"/>
  <c r="G28" i="13"/>
  <c r="G31" i="13"/>
  <c r="G32" i="13"/>
  <c r="G33" i="13"/>
  <c r="G43" i="13"/>
  <c r="G12" i="13"/>
  <c r="G16" i="13"/>
  <c r="G17" i="13"/>
  <c r="I57" i="13"/>
  <c r="H27" i="13"/>
  <c r="H32" i="13"/>
  <c r="H33" i="13"/>
  <c r="H12" i="13"/>
  <c r="H15" i="13"/>
  <c r="H16" i="13"/>
  <c r="H17" i="13"/>
  <c r="K61" i="13"/>
  <c r="L61" i="13"/>
  <c r="M61" i="13"/>
  <c r="N61" i="13"/>
  <c r="O61" i="13"/>
  <c r="P61" i="13"/>
  <c r="Q61" i="13"/>
  <c r="R61" i="13"/>
  <c r="S61" i="13"/>
  <c r="T61" i="13"/>
  <c r="U61" i="13"/>
  <c r="V61" i="13"/>
  <c r="W61" i="13"/>
  <c r="X61" i="13"/>
  <c r="Y61" i="13"/>
  <c r="Z61" i="13"/>
  <c r="AA61" i="13"/>
  <c r="AB61" i="13"/>
  <c r="AC61" i="13"/>
  <c r="AD61" i="13"/>
  <c r="AE61" i="13"/>
  <c r="AF61" i="13"/>
  <c r="AG61" i="13"/>
  <c r="AH61" i="13"/>
  <c r="AI61" i="13"/>
  <c r="AJ61" i="13"/>
  <c r="AK61" i="13"/>
  <c r="AL61" i="13"/>
  <c r="AM61" i="13"/>
  <c r="AN61" i="13"/>
  <c r="AO61" i="13"/>
  <c r="AP61" i="13"/>
  <c r="AQ61" i="13"/>
  <c r="AR61" i="13"/>
  <c r="AS61" i="13"/>
  <c r="AT61" i="13"/>
  <c r="AU61" i="13"/>
  <c r="AV61" i="13"/>
  <c r="AW61" i="13"/>
  <c r="AX61" i="13"/>
  <c r="AY61" i="13"/>
  <c r="AZ61" i="13"/>
  <c r="BA61" i="13"/>
  <c r="BB61" i="13"/>
  <c r="BC61" i="13"/>
  <c r="BD61" i="13"/>
  <c r="BE61" i="13"/>
  <c r="BF61" i="13"/>
  <c r="BG61" i="13"/>
  <c r="BH61" i="13"/>
  <c r="BI61" i="13"/>
  <c r="H60" i="13" l="1"/>
  <c r="H59" i="13"/>
  <c r="G59" i="13"/>
  <c r="F13" i="13"/>
  <c r="F10" i="13" l="1"/>
  <c r="H13" i="13" l="1"/>
  <c r="G13" i="13"/>
  <c r="H10" i="13" l="1"/>
  <c r="G10" i="13"/>
  <c r="G24" i="13"/>
  <c r="F24" i="13"/>
  <c r="H24" i="13" l="1"/>
  <c r="J33" i="13"/>
  <c r="F23" i="13" l="1"/>
  <c r="F22" i="13"/>
  <c r="F48" i="13"/>
  <c r="H48" i="13" l="1"/>
  <c r="G48" i="13"/>
  <c r="G22" i="13"/>
  <c r="H22" i="13"/>
  <c r="H23" i="13"/>
  <c r="G23" i="13"/>
  <c r="H42" i="13" l="1"/>
  <c r="F42" i="13"/>
  <c r="G42" i="13" l="1"/>
  <c r="F26" i="13"/>
  <c r="H26" i="13" l="1"/>
  <c r="G26" i="13"/>
  <c r="C14" i="13"/>
  <c r="C9" i="13" s="1"/>
  <c r="C44" i="13" s="1"/>
  <c r="D14" i="13"/>
  <c r="I22" i="13"/>
  <c r="F20" i="13"/>
  <c r="F49" i="13"/>
  <c r="F14" i="13"/>
  <c r="F21" i="13"/>
  <c r="J27" i="13"/>
  <c r="J29" i="13"/>
  <c r="J31" i="13"/>
  <c r="J32" i="13"/>
  <c r="F40" i="13"/>
  <c r="F34" i="13" s="1"/>
  <c r="J50" i="13"/>
  <c r="J52" i="13"/>
  <c r="J22" i="13"/>
  <c r="E14" i="13"/>
  <c r="F60" i="13" l="1"/>
  <c r="H40" i="13"/>
  <c r="G40" i="13"/>
  <c r="J40" i="13" s="1"/>
  <c r="G49" i="13"/>
  <c r="G20" i="13"/>
  <c r="H20" i="13"/>
  <c r="H21" i="13"/>
  <c r="G21" i="13"/>
  <c r="H14" i="13"/>
  <c r="G14" i="13"/>
  <c r="I27" i="13"/>
  <c r="I50" i="13"/>
  <c r="D19" i="13"/>
  <c r="D18" i="13" s="1"/>
  <c r="D9" i="13" s="1"/>
  <c r="D44" i="13" s="1"/>
  <c r="F19" i="13"/>
  <c r="F18" i="13" s="1"/>
  <c r="F9" i="13" s="1"/>
  <c r="I31" i="13"/>
  <c r="J26" i="13"/>
  <c r="E19" i="13"/>
  <c r="J42" i="13"/>
  <c r="F25" i="13"/>
  <c r="I60" i="13" l="1"/>
  <c r="J49" i="13"/>
  <c r="J60" i="13"/>
  <c r="G25" i="13"/>
  <c r="H25" i="13"/>
  <c r="G34" i="13"/>
  <c r="J34" i="13" s="1"/>
  <c r="H34" i="13"/>
  <c r="E18" i="13"/>
  <c r="E9" i="13" s="1"/>
  <c r="G19" i="13"/>
  <c r="H19" i="13"/>
  <c r="I40" i="13"/>
  <c r="F44" i="13"/>
  <c r="F61" i="13" s="1"/>
  <c r="D61" i="13"/>
  <c r="C61" i="13"/>
  <c r="I26" i="13"/>
  <c r="E44" i="13" l="1"/>
  <c r="G9" i="13"/>
  <c r="H18" i="13"/>
  <c r="G18" i="13"/>
  <c r="I34" i="13"/>
  <c r="J25" i="13"/>
  <c r="H9" i="13" l="1"/>
  <c r="I25" i="13"/>
  <c r="E61" i="13" l="1"/>
  <c r="H61" i="13" s="1"/>
  <c r="H44" i="13"/>
  <c r="G44" i="13"/>
  <c r="J44" i="13" s="1"/>
  <c r="J61" i="13" s="1"/>
  <c r="G61" i="13" l="1"/>
  <c r="I44" i="13"/>
  <c r="I61" i="13" s="1"/>
</calcChain>
</file>

<file path=xl/sharedStrings.xml><?xml version="1.0" encoding="utf-8"?>
<sst xmlns="http://schemas.openxmlformats.org/spreadsheetml/2006/main" count="76" uniqueCount="72">
  <si>
    <t>до відповідного періоду минулого року</t>
  </si>
  <si>
    <t>Податкові надходження</t>
  </si>
  <si>
    <t>Неподаткові надходження</t>
  </si>
  <si>
    <t>1. Доходи від власності та підприємницької діяльності</t>
  </si>
  <si>
    <t>Державне мито</t>
  </si>
  <si>
    <t>Адміністративні штрафи та інші санкції</t>
  </si>
  <si>
    <t>Спеціальний фонд</t>
  </si>
  <si>
    <t xml:space="preserve">    РАЗОМ ДОХОДIВ   </t>
  </si>
  <si>
    <t>Всього доходiв спецфонду</t>
  </si>
  <si>
    <t>Надходження від орендної плати за користування цілісним майновим комплексом та іншим майном,що перебуває у комунальній власності</t>
  </si>
  <si>
    <t xml:space="preserve"> Податок на прибуток підприємств та фінансових установ комунальної власності</t>
  </si>
  <si>
    <t>Адміністративні збори та платежі, доходи від некомерційної  господарської  діяльності</t>
  </si>
  <si>
    <t>Надходження від відчуження майна,що належить Автономній Республіці Крим та майна, що перебуває у комунальній власності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</si>
  <si>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 </t>
  </si>
  <si>
    <r>
      <t>до уточненого плану на</t>
    </r>
    <r>
      <rPr>
        <b/>
        <sz val="48"/>
        <color indexed="14"/>
        <rFont val="Times New Roman"/>
        <family val="1"/>
        <charset val="204"/>
      </rPr>
      <t xml:space="preserve"> грудень</t>
    </r>
    <r>
      <rPr>
        <b/>
        <sz val="48"/>
        <rFont val="Times New Roman"/>
        <family val="1"/>
      </rPr>
      <t xml:space="preserve"> 2011р.</t>
    </r>
  </si>
  <si>
    <t>Надходження коштів від пайової участі у розвитку інфраструктури населеного пункту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</si>
  <si>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</si>
  <si>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 xml:space="preserve">Частина чистого прибутку (доходу) комунальних унітарних підприємств та їх об'єднань, що вилучається до відповідного місцевого бюджету </t>
  </si>
  <si>
    <t>Акцизний податок з реалізації суб’єктами господарювання роздрібної торгівлі підакцизних товарів</t>
  </si>
  <si>
    <t xml:space="preserve">Місцеві податки </t>
  </si>
  <si>
    <t>18030100, 18030200</t>
  </si>
  <si>
    <t>Податок на майно</t>
  </si>
  <si>
    <t>Податок та збір на  доходи фізичних осіб</t>
  </si>
  <si>
    <t>Плата за надання інших адміністративних послуг</t>
  </si>
  <si>
    <t>Адміністративний збір за проведення державної реєстрації юридичних осіб та фізичних осіб - підприємців</t>
  </si>
  <si>
    <t>Адміністративний збір за державну реєстрацію речових прав на нерухоме майно та їх обтяжень</t>
  </si>
  <si>
    <t>Плата за розміщення тимчасово вільних коштів місцевих бюджетів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</si>
  <si>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</si>
  <si>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Внутрішні податки на товари та послуги</t>
  </si>
  <si>
    <t>Пальне (вироблене в Україні)</t>
  </si>
  <si>
    <t>Пальне (ввезене в Україну)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</si>
  <si>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— підприємців та громадських формувань, а також плата за надання інших платних послуг, пов'язаних з такою державною реєстрацією</t>
  </si>
  <si>
    <t>Рентна плата та плата за використання інших природних ресурсів</t>
  </si>
  <si>
    <t>Плата за встановлення земельного сервітуту</t>
  </si>
  <si>
    <t>Надходження коштів від відшкодування втрат сільськогосподарського і лісогосподарського виробництва 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</si>
  <si>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</si>
  <si>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 xml:space="preserve"> Уточнений  розпис на листопад  2021р.</t>
  </si>
  <si>
    <t>Джерело надходжень    (код класифікації доходів)</t>
  </si>
  <si>
    <t>Прогнозні надходження</t>
  </si>
  <si>
    <t xml:space="preserve">Загальний фонд </t>
  </si>
  <si>
    <t>Бюджетні показники за попередній, поточний, наступний бюджетні періоди в розрізі джерел надходжень (без врахування міжбюджетних трансфертів)</t>
  </si>
  <si>
    <t>Бюджет розвитку</t>
  </si>
  <si>
    <t>Разом бюджет розвитку</t>
  </si>
  <si>
    <t xml:space="preserve">Разом доходів загального  фонд </t>
  </si>
  <si>
    <t>18050300, 18050400, 18050500</t>
  </si>
  <si>
    <t xml:space="preserve">Єдиний податок </t>
  </si>
  <si>
    <t>22090100, 22090200, 22090400</t>
  </si>
  <si>
    <t>24060300, 24062200</t>
  </si>
  <si>
    <t>Туристичний збір</t>
  </si>
  <si>
    <t>в т.ч. плата за землю (18010500, 18010600, 18010700, 18010900)</t>
  </si>
  <si>
    <t>в т.ч. нерухоме майно, відмінне від земельної ділянки (18010100, 18010200, 18010300, 18010400)</t>
  </si>
  <si>
    <t xml:space="preserve">Інші неподаткові надходження </t>
  </si>
  <si>
    <t xml:space="preserve">13010100, 13010200, 13030100 </t>
  </si>
  <si>
    <t>(50%)Грошові стягнення за шкоду, заподіянупорушенням законодавства про охорону навколишнього природного середовища внаслідок господарської та іншої діяльності</t>
  </si>
  <si>
    <t>19010100, 19010200, 19010300</t>
  </si>
  <si>
    <t>Екологічний податок</t>
  </si>
  <si>
    <t xml:space="preserve">Власні надходження бюджетних установ </t>
  </si>
  <si>
    <t>Інші надходження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</si>
  <si>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</si>
  <si>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Орендна плата за водні об'єкти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</si>
  <si>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відхилення прогнозу на 2024 від очікуваного факту 2023 (грн.)</t>
  </si>
  <si>
    <t>відсоток росту 2024 до очік.факту  2023                      (%)</t>
  </si>
  <si>
    <t>Фактичні   надходження за 2022рік             (грн)</t>
  </si>
  <si>
    <t>14040100, 14040200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</si>
  <si>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"Перехідні положення" Земельного кодексу України</t>
  </si>
  <si>
    <t>в т.ч. транспортний податок (18011000, 18011100)</t>
  </si>
  <si>
    <t>відхилення прогнозу на 2024 від очікувного факту 2023 (грн.)</t>
  </si>
  <si>
    <t>відсоток росту 2024 до очік.факту 2023                     (%)</t>
  </si>
  <si>
    <t>В т.ч. 11010200 (ПДФО з грошового забезпечення військових), (в листопаді 2023 року перераховано до державного бюджету 7,3 млн. грн відповідно до змін в законодавстві)</t>
  </si>
  <si>
    <t>Очікувані  надходження за  2023 рік               (в співставних умовах)  (грн)</t>
  </si>
  <si>
    <t>Фактичні   надходження за 2022рік           (грн)</t>
  </si>
  <si>
    <t>Додаток №1 до Пояснювальної записки до проекту рішення "Про бюджет Жмеринської територіальної громади на 2024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</si>
</sst>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0.0"/>
    <numFmt numFmtId="167" formatCode="0.000"/>
  </numFmts>
  <fonts count="48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 Cyr"/>
      <family val="3"/>
      <charset val="204"/>
    </font>
    <font>
      <b/>
      <i/>
      <sz val="10"/>
      <name val="Courier New Cyr"/>
      <family val="3"/>
      <charset val="204"/>
    </font>
    <font>
      <sz val="8"/>
      <name val="Arial Cyr"/>
      <charset val="204"/>
    </font>
    <font>
      <sz val="10"/>
      <color indexed="8"/>
      <name val="Arial Cyr"/>
      <charset val="204"/>
    </font>
    <font>
      <b/>
      <sz val="48"/>
      <name val="Times New Roman"/>
      <family val="1"/>
    </font>
    <font>
      <b/>
      <sz val="48"/>
      <name val="Times New Roman"/>
      <family val="1"/>
      <charset val="204"/>
    </font>
    <font>
      <sz val="72"/>
      <name val="Times New Roman"/>
      <family val="1"/>
      <charset val="204"/>
    </font>
    <font>
      <b/>
      <i/>
      <sz val="100"/>
      <name val="Times New Roman"/>
      <family val="1"/>
    </font>
    <font>
      <b/>
      <sz val="48"/>
      <color indexed="14"/>
      <name val="Times New Roman"/>
      <family val="1"/>
      <charset val="204"/>
    </font>
    <font>
      <sz val="70"/>
      <color indexed="12"/>
      <name val="Arial Cyr"/>
      <charset val="204"/>
    </font>
    <font>
      <i/>
      <sz val="10"/>
      <color indexed="53"/>
      <name val="Arial Cyr"/>
      <charset val="204"/>
    </font>
    <font>
      <b/>
      <sz val="36"/>
      <name val="Times New Roman"/>
      <family val="1"/>
      <charset val="204"/>
    </font>
    <font>
      <b/>
      <sz val="26"/>
      <name val="Times New Roman"/>
      <family val="1"/>
      <charset val="204"/>
    </font>
    <font>
      <sz val="26"/>
      <name val="Times New Roman"/>
      <family val="1"/>
      <charset val="204"/>
    </font>
    <font>
      <sz val="26"/>
      <name val="Arial Cyr"/>
      <charset val="204"/>
    </font>
    <font>
      <b/>
      <sz val="26"/>
      <name val="Arial Cyr"/>
      <charset val="204"/>
    </font>
    <font>
      <b/>
      <i/>
      <sz val="36"/>
      <name val="Times New Roman"/>
      <family val="1"/>
      <charset val="204"/>
    </font>
    <font>
      <i/>
      <sz val="24"/>
      <name val="Times New Roman"/>
      <family val="1"/>
      <charset val="204"/>
    </font>
    <font>
      <b/>
      <sz val="72"/>
      <color rgb="FFFF0000"/>
      <name val="Times New Roman"/>
      <family val="1"/>
      <charset val="204"/>
    </font>
    <font>
      <b/>
      <sz val="10"/>
      <color rgb="FFFF0000"/>
      <name val="Arial Cyr"/>
      <charset val="204"/>
    </font>
    <font>
      <sz val="7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6"/>
      <color rgb="FFFF0000"/>
      <name val="Times New Roman"/>
      <family val="1"/>
      <charset val="204"/>
    </font>
    <font>
      <b/>
      <i/>
      <sz val="12"/>
      <color rgb="FFFF0000"/>
      <name val="Courier New Cyr"/>
      <family val="3"/>
      <charset val="204"/>
    </font>
    <font>
      <b/>
      <sz val="65"/>
      <color rgb="FFFF0000"/>
      <name val="Arial Cyr"/>
      <charset val="204"/>
    </font>
    <font>
      <b/>
      <sz val="50"/>
      <name val="Arial Cyr"/>
      <charset val="204"/>
    </font>
    <font>
      <b/>
      <sz val="50"/>
      <color rgb="FFFF0000"/>
      <name val="Arial Cyr"/>
      <charset val="204"/>
    </font>
    <font>
      <b/>
      <sz val="33"/>
      <name val="Times New Roman"/>
      <family val="1"/>
      <charset val="204"/>
    </font>
    <font>
      <i/>
      <sz val="33"/>
      <name val="Times New Roman"/>
      <family val="1"/>
      <charset val="204"/>
    </font>
    <font>
      <b/>
      <sz val="40"/>
      <name val="Times New Roman"/>
      <family val="1"/>
      <charset val="204"/>
    </font>
    <font>
      <b/>
      <sz val="40"/>
      <name val="Arial Cyr"/>
      <charset val="204"/>
    </font>
    <font>
      <b/>
      <i/>
      <sz val="72"/>
      <name val="Times New Roman"/>
      <family val="1"/>
      <charset val="204"/>
    </font>
    <font>
      <b/>
      <sz val="33"/>
      <color rgb="FFFF0000"/>
      <name val="Times New Roman"/>
      <family val="1"/>
      <charset val="204"/>
    </font>
    <font>
      <b/>
      <i/>
      <sz val="58"/>
      <name val="Times New Roman"/>
      <family val="1"/>
      <charset val="204"/>
    </font>
    <font>
      <b/>
      <i/>
      <sz val="40"/>
      <name val="Times New Roman"/>
      <family val="1"/>
      <charset val="204"/>
    </font>
    <font>
      <i/>
      <sz val="36"/>
      <name val="Times New Roman"/>
      <family val="1"/>
      <charset val="204"/>
    </font>
    <font>
      <b/>
      <i/>
      <sz val="48"/>
      <name val="Times New Roman"/>
      <family val="1"/>
      <charset val="204"/>
    </font>
    <font>
      <i/>
      <sz val="40"/>
      <name val="Times New Roman"/>
      <family val="1"/>
      <charset val="204"/>
    </font>
    <font>
      <b/>
      <sz val="42"/>
      <name val="Times New Roman"/>
      <family val="1"/>
      <charset val="204"/>
    </font>
    <font>
      <i/>
      <sz val="30"/>
      <name val="Times New Roman"/>
      <family val="1"/>
      <charset val="204"/>
    </font>
    <font>
      <b/>
      <i/>
      <sz val="43"/>
      <name val="Times New Roman"/>
      <family val="1"/>
      <charset val="204"/>
    </font>
    <font>
      <i/>
      <sz val="36"/>
      <name val="Arial Cyr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66CC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207">
    <xf numFmtId="0" fontId="0" fillId="0" borderId="0" xfId="0"/>
    <xf numFmtId="0" fontId="4" fillId="0" borderId="0" xfId="1" applyFont="1" applyProtection="1"/>
    <xf numFmtId="0" fontId="0" fillId="0" borderId="1" xfId="0" applyBorder="1"/>
    <xf numFmtId="0" fontId="5" fillId="3" borderId="0" xfId="1" applyFont="1" applyFill="1" applyProtection="1"/>
    <xf numFmtId="0" fontId="1" fillId="0" borderId="1" xfId="0" applyFont="1" applyBorder="1"/>
    <xf numFmtId="0" fontId="6" fillId="0" borderId="1" xfId="0" applyFont="1" applyFill="1" applyBorder="1"/>
    <xf numFmtId="0" fontId="7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9" fillId="5" borderId="1" xfId="0" applyFont="1" applyFill="1" applyBorder="1"/>
    <xf numFmtId="0" fontId="0" fillId="2" borderId="0" xfId="0" applyFill="1" applyBorder="1"/>
    <xf numFmtId="0" fontId="1" fillId="2" borderId="0" xfId="0" applyFont="1" applyFill="1" applyBorder="1"/>
    <xf numFmtId="0" fontId="6" fillId="2" borderId="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166" fontId="12" fillId="0" borderId="6" xfId="0" applyNumberFormat="1" applyFont="1" applyBorder="1"/>
    <xf numFmtId="166" fontId="12" fillId="2" borderId="6" xfId="0" applyNumberFormat="1" applyFont="1" applyFill="1" applyBorder="1"/>
    <xf numFmtId="0" fontId="1" fillId="5" borderId="0" xfId="0" applyFont="1" applyFill="1" applyBorder="1"/>
    <xf numFmtId="0" fontId="1" fillId="5" borderId="1" xfId="0" applyFont="1" applyFill="1" applyBorder="1"/>
    <xf numFmtId="0" fontId="1" fillId="0" borderId="0" xfId="0" applyFont="1"/>
    <xf numFmtId="0" fontId="15" fillId="2" borderId="0" xfId="0" applyFont="1" applyFill="1" applyBorder="1"/>
    <xf numFmtId="0" fontId="15" fillId="0" borderId="1" xfId="0" applyFont="1" applyBorder="1"/>
    <xf numFmtId="0" fontId="0" fillId="2" borderId="7" xfId="0" applyFill="1" applyBorder="1"/>
    <xf numFmtId="0" fontId="0" fillId="2" borderId="6" xfId="0" applyFill="1" applyBorder="1"/>
    <xf numFmtId="0" fontId="1" fillId="5" borderId="6" xfId="0" applyFont="1" applyFill="1" applyBorder="1"/>
    <xf numFmtId="0" fontId="1" fillId="2" borderId="6" xfId="0" applyFont="1" applyFill="1" applyBorder="1"/>
    <xf numFmtId="0" fontId="15" fillId="2" borderId="6" xfId="0" applyFont="1" applyFill="1" applyBorder="1"/>
    <xf numFmtId="166" fontId="10" fillId="0" borderId="6" xfId="1" applyNumberFormat="1" applyFont="1" applyBorder="1" applyAlignment="1" applyProtection="1">
      <alignment horizontal="center" vertical="center" textRotation="90" wrapText="1"/>
    </xf>
    <xf numFmtId="0" fontId="16" fillId="2" borderId="6" xfId="0" applyFont="1" applyFill="1" applyBorder="1"/>
    <xf numFmtId="0" fontId="16" fillId="2" borderId="0" xfId="0" applyFont="1" applyFill="1" applyBorder="1"/>
    <xf numFmtId="0" fontId="16" fillId="0" borderId="1" xfId="0" applyFont="1" applyBorder="1"/>
    <xf numFmtId="0" fontId="1" fillId="6" borderId="1" xfId="0" applyFont="1" applyFill="1" applyBorder="1"/>
    <xf numFmtId="0" fontId="1" fillId="6" borderId="6" xfId="0" applyFont="1" applyFill="1" applyBorder="1"/>
    <xf numFmtId="0" fontId="1" fillId="6" borderId="0" xfId="0" applyFont="1" applyFill="1" applyBorder="1"/>
    <xf numFmtId="0" fontId="20" fillId="0" borderId="0" xfId="0" applyFont="1"/>
    <xf numFmtId="0" fontId="21" fillId="2" borderId="0" xfId="0" applyFont="1" applyFill="1"/>
    <xf numFmtId="0" fontId="19" fillId="0" borderId="0" xfId="1" applyFont="1" applyProtection="1"/>
    <xf numFmtId="0" fontId="18" fillId="3" borderId="0" xfId="1" applyFont="1" applyFill="1" applyProtection="1"/>
    <xf numFmtId="167" fontId="18" fillId="7" borderId="1" xfId="0" applyNumberFormat="1" applyFont="1" applyFill="1" applyBorder="1" applyAlignment="1">
      <alignment horizontal="center"/>
    </xf>
    <xf numFmtId="166" fontId="24" fillId="0" borderId="6" xfId="0" applyNumberFormat="1" applyFont="1" applyBorder="1"/>
    <xf numFmtId="0" fontId="25" fillId="2" borderId="0" xfId="0" applyFont="1" applyFill="1" applyBorder="1"/>
    <xf numFmtId="0" fontId="25" fillId="0" borderId="1" xfId="0" applyFont="1" applyBorder="1"/>
    <xf numFmtId="0" fontId="25" fillId="2" borderId="1" xfId="0" applyFont="1" applyFill="1" applyBorder="1"/>
    <xf numFmtId="166" fontId="26" fillId="2" borderId="6" xfId="0" applyNumberFormat="1" applyFont="1" applyFill="1" applyBorder="1"/>
    <xf numFmtId="0" fontId="27" fillId="2" borderId="0" xfId="0" applyFont="1" applyFill="1" applyBorder="1"/>
    <xf numFmtId="0" fontId="27" fillId="2" borderId="1" xfId="0" applyFont="1" applyFill="1" applyBorder="1"/>
    <xf numFmtId="166" fontId="24" fillId="5" borderId="6" xfId="0" applyNumberFormat="1" applyFont="1" applyFill="1" applyBorder="1"/>
    <xf numFmtId="0" fontId="28" fillId="2" borderId="0" xfId="0" applyFont="1" applyFill="1" applyBorder="1"/>
    <xf numFmtId="0" fontId="28" fillId="4" borderId="1" xfId="0" applyFont="1" applyFill="1" applyBorder="1"/>
    <xf numFmtId="0" fontId="29" fillId="2" borderId="0" xfId="0" applyFont="1" applyFill="1" applyBorder="1"/>
    <xf numFmtId="0" fontId="29" fillId="2" borderId="1" xfId="0" applyFont="1" applyFill="1" applyBorder="1"/>
    <xf numFmtId="0" fontId="30" fillId="2" borderId="0" xfId="0" applyFont="1" applyFill="1" applyBorder="1"/>
    <xf numFmtId="0" fontId="30" fillId="2" borderId="1" xfId="0" applyFont="1" applyFill="1" applyBorder="1"/>
    <xf numFmtId="166" fontId="26" fillId="0" borderId="6" xfId="0" applyNumberFormat="1" applyFont="1" applyBorder="1"/>
    <xf numFmtId="0" fontId="27" fillId="0" borderId="1" xfId="0" applyFont="1" applyBorder="1"/>
    <xf numFmtId="166" fontId="24" fillId="3" borderId="6" xfId="0" applyNumberFormat="1" applyFont="1" applyFill="1" applyBorder="1"/>
    <xf numFmtId="0" fontId="25" fillId="2" borderId="6" xfId="0" applyFont="1" applyFill="1" applyBorder="1"/>
    <xf numFmtId="0" fontId="31" fillId="5" borderId="0" xfId="0" applyFont="1" applyFill="1" applyBorder="1"/>
    <xf numFmtId="166" fontId="32" fillId="2" borderId="0" xfId="0" applyNumberFormat="1" applyFont="1" applyFill="1" applyBorder="1"/>
    <xf numFmtId="166" fontId="31" fillId="0" borderId="0" xfId="0" applyNumberFormat="1" applyFont="1" applyBorder="1"/>
    <xf numFmtId="0" fontId="29" fillId="8" borderId="0" xfId="0" applyFont="1" applyFill="1" applyBorder="1"/>
    <xf numFmtId="0" fontId="33" fillId="0" borderId="1" xfId="0" applyFont="1" applyFill="1" applyBorder="1" applyAlignment="1">
      <alignment vertical="center" wrapText="1"/>
    </xf>
    <xf numFmtId="49" fontId="33" fillId="0" borderId="1" xfId="1" applyNumberFormat="1" applyFont="1" applyFill="1" applyBorder="1" applyAlignment="1" applyProtection="1">
      <alignment horizontal="center" vertical="center" wrapText="1"/>
    </xf>
    <xf numFmtId="166" fontId="35" fillId="3" borderId="6" xfId="0" applyNumberFormat="1" applyFont="1" applyFill="1" applyBorder="1"/>
    <xf numFmtId="0" fontId="36" fillId="3" borderId="0" xfId="0" applyFont="1" applyFill="1"/>
    <xf numFmtId="0" fontId="0" fillId="2" borderId="16" xfId="0" applyFill="1" applyBorder="1"/>
    <xf numFmtId="0" fontId="0" fillId="2" borderId="9" xfId="0" applyFill="1" applyBorder="1"/>
    <xf numFmtId="0" fontId="1" fillId="5" borderId="9" xfId="0" applyFont="1" applyFill="1" applyBorder="1"/>
    <xf numFmtId="0" fontId="1" fillId="2" borderId="9" xfId="0" applyFont="1" applyFill="1" applyBorder="1"/>
    <xf numFmtId="0" fontId="1" fillId="6" borderId="9" xfId="0" applyFont="1" applyFill="1" applyBorder="1"/>
    <xf numFmtId="0" fontId="25" fillId="2" borderId="9" xfId="0" applyFont="1" applyFill="1" applyBorder="1"/>
    <xf numFmtId="0" fontId="15" fillId="2" borderId="9" xfId="0" applyFont="1" applyFill="1" applyBorder="1"/>
    <xf numFmtId="0" fontId="16" fillId="2" borderId="9" xfId="0" applyFont="1" applyFill="1" applyBorder="1"/>
    <xf numFmtId="166" fontId="24" fillId="0" borderId="9" xfId="1" applyNumberFormat="1" applyFont="1" applyBorder="1" applyProtection="1"/>
    <xf numFmtId="166" fontId="26" fillId="0" borderId="9" xfId="1" applyNumberFormat="1" applyFont="1" applyBorder="1" applyProtection="1"/>
    <xf numFmtId="166" fontId="24" fillId="3" borderId="9" xfId="1" applyNumberFormat="1" applyFont="1" applyFill="1" applyBorder="1" applyProtection="1"/>
    <xf numFmtId="49" fontId="10" fillId="0" borderId="9" xfId="1" applyNumberFormat="1" applyFont="1" applyBorder="1" applyAlignment="1" applyProtection="1">
      <alignment horizontal="center" vertical="center" wrapText="1"/>
    </xf>
    <xf numFmtId="166" fontId="12" fillId="0" borderId="9" xfId="1" applyNumberFormat="1" applyFont="1" applyBorder="1" applyProtection="1"/>
    <xf numFmtId="166" fontId="26" fillId="2" borderId="9" xfId="1" applyNumberFormat="1" applyFont="1" applyFill="1" applyBorder="1" applyProtection="1"/>
    <xf numFmtId="166" fontId="12" fillId="2" borderId="9" xfId="1" applyNumberFormat="1" applyFont="1" applyFill="1" applyBorder="1" applyProtection="1"/>
    <xf numFmtId="166" fontId="24" fillId="5" borderId="9" xfId="1" applyNumberFormat="1" applyFont="1" applyFill="1" applyBorder="1" applyProtection="1"/>
    <xf numFmtId="166" fontId="35" fillId="3" borderId="9" xfId="1" applyNumberFormat="1" applyFont="1" applyFill="1" applyBorder="1" applyProtection="1"/>
    <xf numFmtId="167" fontId="18" fillId="7" borderId="9" xfId="0" applyNumberFormat="1" applyFont="1" applyFill="1" applyBorder="1" applyAlignment="1">
      <alignment horizontal="center"/>
    </xf>
    <xf numFmtId="166" fontId="35" fillId="0" borderId="6" xfId="1" applyNumberFormat="1" applyFont="1" applyFill="1" applyBorder="1" applyAlignment="1" applyProtection="1">
      <alignment horizontal="right"/>
    </xf>
    <xf numFmtId="166" fontId="33" fillId="0" borderId="6" xfId="0" applyNumberFormat="1" applyFont="1" applyFill="1" applyBorder="1" applyAlignment="1">
      <alignment horizontal="right"/>
    </xf>
    <xf numFmtId="166" fontId="35" fillId="0" borderId="6" xfId="0" applyNumberFormat="1" applyFont="1" applyFill="1" applyBorder="1" applyAlignment="1">
      <alignment horizontal="right"/>
    </xf>
    <xf numFmtId="166" fontId="35" fillId="12" borderId="6" xfId="0" applyNumberFormat="1" applyFont="1" applyFill="1" applyBorder="1" applyAlignment="1">
      <alignment horizontal="right"/>
    </xf>
    <xf numFmtId="49" fontId="23" fillId="0" borderId="6" xfId="1" applyNumberFormat="1" applyFont="1" applyFill="1" applyBorder="1" applyAlignment="1" applyProtection="1">
      <alignment horizontal="center" vertical="center" wrapText="1"/>
    </xf>
    <xf numFmtId="4" fontId="35" fillId="0" borderId="1" xfId="1" applyNumberFormat="1" applyFont="1" applyFill="1" applyBorder="1" applyAlignment="1" applyProtection="1">
      <alignment horizontal="right"/>
      <protection locked="0"/>
    </xf>
    <xf numFmtId="4" fontId="35" fillId="0" borderId="1" xfId="1" applyNumberFormat="1" applyFont="1" applyFill="1" applyBorder="1" applyAlignment="1" applyProtection="1">
      <alignment horizontal="right"/>
    </xf>
    <xf numFmtId="4" fontId="33" fillId="9" borderId="1" xfId="0" applyNumberFormat="1" applyFont="1" applyFill="1" applyBorder="1" applyAlignment="1">
      <alignment horizontal="right"/>
    </xf>
    <xf numFmtId="4" fontId="33" fillId="8" borderId="1" xfId="0" applyNumberFormat="1" applyFont="1" applyFill="1" applyBorder="1" applyAlignment="1">
      <alignment horizontal="right"/>
    </xf>
    <xf numFmtId="4" fontId="33" fillId="10" borderId="1" xfId="0" applyNumberFormat="1" applyFont="1" applyFill="1" applyBorder="1" applyAlignment="1">
      <alignment horizontal="right"/>
    </xf>
    <xf numFmtId="4" fontId="33" fillId="0" borderId="1" xfId="0" applyNumberFormat="1" applyFont="1" applyFill="1" applyBorder="1" applyAlignment="1">
      <alignment horizontal="right"/>
    </xf>
    <xf numFmtId="4" fontId="35" fillId="8" borderId="1" xfId="0" applyNumberFormat="1" applyFont="1" applyFill="1" applyBorder="1" applyAlignment="1">
      <alignment horizontal="right"/>
    </xf>
    <xf numFmtId="4" fontId="35" fillId="10" borderId="1" xfId="0" applyNumberFormat="1" applyFont="1" applyFill="1" applyBorder="1" applyAlignment="1">
      <alignment horizontal="right"/>
    </xf>
    <xf numFmtId="4" fontId="35" fillId="0" borderId="1" xfId="0" applyNumberFormat="1" applyFont="1" applyFill="1" applyBorder="1" applyAlignment="1">
      <alignment horizontal="right"/>
    </xf>
    <xf numFmtId="4" fontId="35" fillId="12" borderId="1" xfId="0" applyNumberFormat="1" applyFont="1" applyFill="1" applyBorder="1" applyAlignment="1">
      <alignment horizontal="right"/>
    </xf>
    <xf numFmtId="49" fontId="11" fillId="0" borderId="9" xfId="1" applyNumberFormat="1" applyFont="1" applyFill="1" applyBorder="1" applyAlignment="1" applyProtection="1">
      <alignment horizontal="center" vertical="center" wrapText="1"/>
    </xf>
    <xf numFmtId="0" fontId="37" fillId="0" borderId="9" xfId="1" applyFont="1" applyFill="1" applyBorder="1" applyAlignment="1" applyProtection="1">
      <alignment vertical="center" wrapText="1"/>
    </xf>
    <xf numFmtId="4" fontId="35" fillId="9" borderId="1" xfId="1" applyNumberFormat="1" applyFont="1" applyFill="1" applyBorder="1" applyAlignment="1" applyProtection="1">
      <alignment horizontal="right"/>
      <protection locked="0"/>
    </xf>
    <xf numFmtId="4" fontId="35" fillId="8" borderId="1" xfId="1" applyNumberFormat="1" applyFont="1" applyFill="1" applyBorder="1" applyAlignment="1" applyProtection="1">
      <alignment horizontal="right"/>
      <protection locked="0"/>
    </xf>
    <xf numFmtId="4" fontId="35" fillId="10" borderId="1" xfId="1" applyNumberFormat="1" applyFont="1" applyFill="1" applyBorder="1" applyAlignment="1" applyProtection="1">
      <alignment horizontal="right"/>
      <protection locked="0"/>
    </xf>
    <xf numFmtId="4" fontId="35" fillId="9" borderId="1" xfId="0" applyNumberFormat="1" applyFont="1" applyFill="1" applyBorder="1" applyAlignment="1">
      <alignment horizontal="right"/>
    </xf>
    <xf numFmtId="0" fontId="38" fillId="0" borderId="5" xfId="0" applyFont="1" applyFill="1" applyBorder="1" applyAlignment="1">
      <alignment horizontal="center"/>
    </xf>
    <xf numFmtId="4" fontId="35" fillId="9" borderId="1" xfId="1" applyNumberFormat="1" applyFont="1" applyFill="1" applyBorder="1" applyAlignment="1" applyProtection="1">
      <alignment horizontal="right"/>
    </xf>
    <xf numFmtId="4" fontId="35" fillId="8" borderId="1" xfId="1" applyNumberFormat="1" applyFont="1" applyFill="1" applyBorder="1" applyAlignment="1" applyProtection="1">
      <alignment horizontal="right"/>
    </xf>
    <xf numFmtId="4" fontId="35" fillId="10" borderId="1" xfId="1" applyNumberFormat="1" applyFont="1" applyFill="1" applyBorder="1" applyAlignment="1" applyProtection="1">
      <alignment horizontal="right"/>
    </xf>
    <xf numFmtId="4" fontId="43" fillId="9" borderId="1" xfId="1" applyNumberFormat="1" applyFont="1" applyFill="1" applyBorder="1" applyAlignment="1" applyProtection="1">
      <alignment horizontal="right"/>
    </xf>
    <xf numFmtId="4" fontId="43" fillId="8" borderId="1" xfId="1" applyNumberFormat="1" applyFont="1" applyFill="1" applyBorder="1" applyAlignment="1" applyProtection="1">
      <alignment horizontal="right"/>
    </xf>
    <xf numFmtId="4" fontId="43" fillId="10" borderId="1" xfId="1" applyNumberFormat="1" applyFont="1" applyFill="1" applyBorder="1" applyAlignment="1" applyProtection="1">
      <alignment horizontal="right"/>
      <protection locked="0"/>
    </xf>
    <xf numFmtId="4" fontId="43" fillId="0" borderId="1" xfId="1" applyNumberFormat="1" applyFont="1" applyFill="1" applyBorder="1" applyAlignment="1" applyProtection="1">
      <alignment horizontal="right"/>
      <protection locked="0"/>
    </xf>
    <xf numFmtId="4" fontId="43" fillId="0" borderId="1" xfId="1" applyNumberFormat="1" applyFont="1" applyFill="1" applyBorder="1" applyAlignment="1" applyProtection="1">
      <alignment horizontal="right"/>
    </xf>
    <xf numFmtId="166" fontId="43" fillId="0" borderId="6" xfId="1" applyNumberFormat="1" applyFont="1" applyFill="1" applyBorder="1" applyAlignment="1" applyProtection="1">
      <alignment horizontal="right"/>
    </xf>
    <xf numFmtId="4" fontId="40" fillId="0" borderId="1" xfId="1" applyNumberFormat="1" applyFont="1" applyFill="1" applyBorder="1" applyAlignment="1" applyProtection="1">
      <alignment horizontal="right"/>
    </xf>
    <xf numFmtId="4" fontId="43" fillId="9" borderId="1" xfId="1" applyNumberFormat="1" applyFont="1" applyFill="1" applyBorder="1" applyAlignment="1" applyProtection="1">
      <alignment horizontal="right"/>
      <protection locked="0"/>
    </xf>
    <xf numFmtId="4" fontId="43" fillId="8" borderId="1" xfId="1" applyNumberFormat="1" applyFont="1" applyFill="1" applyBorder="1" applyAlignment="1" applyProtection="1">
      <alignment horizontal="right"/>
      <protection locked="0"/>
    </xf>
    <xf numFmtId="0" fontId="33" fillId="0" borderId="24" xfId="1" applyFont="1" applyFill="1" applyBorder="1" applyAlignment="1" applyProtection="1">
      <alignment horizontal="center" vertical="center"/>
    </xf>
    <xf numFmtId="0" fontId="33" fillId="0" borderId="10" xfId="1" applyFont="1" applyFill="1" applyBorder="1" applyAlignment="1" applyProtection="1">
      <alignment vertical="center" wrapText="1"/>
    </xf>
    <xf numFmtId="4" fontId="33" fillId="9" borderId="10" xfId="1" applyNumberFormat="1" applyFont="1" applyFill="1" applyBorder="1" applyAlignment="1" applyProtection="1">
      <alignment horizontal="right"/>
      <protection locked="0"/>
    </xf>
    <xf numFmtId="4" fontId="33" fillId="8" borderId="10" xfId="1" applyNumberFormat="1" applyFont="1" applyFill="1" applyBorder="1" applyAlignment="1" applyProtection="1">
      <alignment horizontal="right"/>
      <protection locked="0"/>
    </xf>
    <xf numFmtId="4" fontId="33" fillId="10" borderId="10" xfId="1" applyNumberFormat="1" applyFont="1" applyFill="1" applyBorder="1" applyAlignment="1" applyProtection="1">
      <alignment horizontal="right"/>
      <protection locked="0"/>
    </xf>
    <xf numFmtId="4" fontId="33" fillId="0" borderId="10" xfId="1" applyNumberFormat="1" applyFont="1" applyFill="1" applyBorder="1" applyAlignment="1" applyProtection="1">
      <alignment horizontal="right"/>
      <protection locked="0"/>
    </xf>
    <xf numFmtId="4" fontId="33" fillId="0" borderId="10" xfId="1" applyNumberFormat="1" applyFont="1" applyFill="1" applyBorder="1" applyAlignment="1" applyProtection="1">
      <alignment horizontal="right"/>
    </xf>
    <xf numFmtId="166" fontId="33" fillId="0" borderId="19" xfId="1" applyNumberFormat="1" applyFont="1" applyFill="1" applyBorder="1" applyAlignment="1" applyProtection="1">
      <alignment horizontal="right"/>
    </xf>
    <xf numFmtId="4" fontId="44" fillId="9" borderId="26" xfId="1" applyNumberFormat="1" applyFont="1" applyFill="1" applyBorder="1" applyAlignment="1" applyProtection="1">
      <alignment horizontal="right"/>
      <protection locked="0"/>
    </xf>
    <xf numFmtId="4" fontId="44" fillId="8" borderId="26" xfId="1" applyNumberFormat="1" applyFont="1" applyFill="1" applyBorder="1" applyAlignment="1" applyProtection="1">
      <alignment horizontal="right"/>
      <protection locked="0"/>
    </xf>
    <xf numFmtId="4" fontId="44" fillId="10" borderId="26" xfId="1" applyNumberFormat="1" applyFont="1" applyFill="1" applyBorder="1" applyAlignment="1" applyProtection="1">
      <alignment horizontal="right"/>
      <protection locked="0"/>
    </xf>
    <xf numFmtId="4" fontId="44" fillId="0" borderId="26" xfId="1" applyNumberFormat="1" applyFont="1" applyFill="1" applyBorder="1" applyAlignment="1" applyProtection="1">
      <alignment horizontal="right"/>
      <protection locked="0"/>
    </xf>
    <xf numFmtId="4" fontId="44" fillId="0" borderId="26" xfId="1" applyNumberFormat="1" applyFont="1" applyFill="1" applyBorder="1" applyAlignment="1" applyProtection="1">
      <alignment horizontal="right"/>
    </xf>
    <xf numFmtId="166" fontId="44" fillId="0" borderId="27" xfId="1" applyNumberFormat="1" applyFont="1" applyFill="1" applyBorder="1" applyAlignment="1" applyProtection="1">
      <alignment horizontal="right"/>
    </xf>
    <xf numFmtId="49" fontId="40" fillId="10" borderId="1" xfId="1" applyNumberFormat="1" applyFont="1" applyFill="1" applyBorder="1" applyAlignment="1" applyProtection="1">
      <alignment horizontal="center" vertical="center" wrapText="1"/>
    </xf>
    <xf numFmtId="49" fontId="45" fillId="0" borderId="1" xfId="1" applyNumberFormat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 applyProtection="1">
      <alignment horizontal="center" vertical="center" wrapText="1"/>
    </xf>
    <xf numFmtId="0" fontId="17" fillId="0" borderId="1" xfId="1" applyFont="1" applyFill="1" applyBorder="1" applyAlignment="1" applyProtection="1">
      <alignment vertical="center" wrapText="1"/>
    </xf>
    <xf numFmtId="0" fontId="17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vertical="center" wrapText="1"/>
    </xf>
    <xf numFmtId="0" fontId="17" fillId="0" borderId="1" xfId="1" applyFont="1" applyFill="1" applyBorder="1" applyAlignment="1" applyProtection="1">
      <alignment horizontal="left" vertical="center" wrapText="1"/>
    </xf>
    <xf numFmtId="0" fontId="17" fillId="0" borderId="0" xfId="0" applyFont="1" applyBorder="1" applyAlignment="1">
      <alignment vertical="top" wrapText="1"/>
    </xf>
    <xf numFmtId="0" fontId="13" fillId="0" borderId="0" xfId="1" applyFont="1" applyBorder="1" applyAlignment="1" applyProtection="1">
      <alignment wrapText="1"/>
    </xf>
    <xf numFmtId="0" fontId="41" fillId="0" borderId="1" xfId="1" applyFont="1" applyFill="1" applyBorder="1" applyAlignment="1" applyProtection="1">
      <alignment vertical="center" wrapText="1"/>
    </xf>
    <xf numFmtId="0" fontId="41" fillId="0" borderId="1" xfId="0" applyFont="1" applyFill="1" applyBorder="1" applyAlignment="1">
      <alignment vertical="center" wrapText="1"/>
    </xf>
    <xf numFmtId="0" fontId="41" fillId="0" borderId="1" xfId="1" applyFont="1" applyFill="1" applyBorder="1" applyAlignment="1" applyProtection="1">
      <alignment horizontal="left" vertical="center" wrapText="1"/>
    </xf>
    <xf numFmtId="0" fontId="41" fillId="0" borderId="1" xfId="1" applyFont="1" applyFill="1" applyBorder="1" applyAlignment="1" applyProtection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41" fillId="0" borderId="5" xfId="1" applyFont="1" applyFill="1" applyBorder="1" applyAlignment="1" applyProtection="1">
      <alignment horizontal="center" vertical="center"/>
    </xf>
    <xf numFmtId="0" fontId="41" fillId="0" borderId="5" xfId="1" applyFont="1" applyFill="1" applyBorder="1" applyAlignment="1" applyProtection="1">
      <alignment horizontal="center" vertical="center" wrapText="1"/>
    </xf>
    <xf numFmtId="0" fontId="17" fillId="0" borderId="5" xfId="1" applyFont="1" applyFill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 vertical="center" wrapText="1"/>
    </xf>
    <xf numFmtId="1" fontId="41" fillId="0" borderId="5" xfId="1" applyNumberFormat="1" applyFont="1" applyFill="1" applyBorder="1" applyAlignment="1" applyProtection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/>
    </xf>
    <xf numFmtId="0" fontId="17" fillId="0" borderId="1" xfId="1" applyFont="1" applyFill="1" applyBorder="1" applyAlignment="1" applyProtection="1">
      <alignment vertical="top" wrapText="1"/>
    </xf>
    <xf numFmtId="4" fontId="44" fillId="11" borderId="4" xfId="0" applyNumberFormat="1" applyFont="1" applyFill="1" applyBorder="1" applyAlignment="1">
      <alignment horizontal="right"/>
    </xf>
    <xf numFmtId="166" fontId="44" fillId="11" borderId="33" xfId="0" applyNumberFormat="1" applyFont="1" applyFill="1" applyBorder="1" applyAlignment="1">
      <alignment horizontal="right"/>
    </xf>
    <xf numFmtId="0" fontId="35" fillId="0" borderId="0" xfId="1" applyFont="1" applyBorder="1" applyAlignment="1" applyProtection="1">
      <alignment horizontal="center" vertical="center" wrapText="1"/>
    </xf>
    <xf numFmtId="0" fontId="11" fillId="12" borderId="8" xfId="0" applyFont="1" applyFill="1" applyBorder="1" applyAlignment="1">
      <alignment horizontal="center" wrapText="1"/>
    </xf>
    <xf numFmtId="0" fontId="11" fillId="12" borderId="9" xfId="0" applyFont="1" applyFill="1" applyBorder="1" applyAlignment="1">
      <alignment horizontal="center" wrapText="1"/>
    </xf>
    <xf numFmtId="0" fontId="11" fillId="11" borderId="22" xfId="0" applyFont="1" applyFill="1" applyBorder="1" applyAlignment="1">
      <alignment horizontal="center"/>
    </xf>
    <xf numFmtId="0" fontId="11" fillId="11" borderId="23" xfId="0" applyFont="1" applyFill="1" applyBorder="1" applyAlignment="1">
      <alignment horizontal="center"/>
    </xf>
    <xf numFmtId="0" fontId="46" fillId="11" borderId="8" xfId="1" applyFont="1" applyFill="1" applyBorder="1" applyAlignment="1" applyProtection="1">
      <alignment horizontal="center" vertical="center"/>
    </xf>
    <xf numFmtId="0" fontId="46" fillId="11" borderId="11" xfId="1" applyFont="1" applyFill="1" applyBorder="1" applyAlignment="1" applyProtection="1">
      <alignment horizontal="center" vertical="center"/>
    </xf>
    <xf numFmtId="0" fontId="46" fillId="11" borderId="18" xfId="1" applyFont="1" applyFill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center" vertical="center"/>
    </xf>
    <xf numFmtId="0" fontId="11" fillId="0" borderId="6" xfId="0" applyFont="1" applyBorder="1" applyAlignment="1" applyProtection="1">
      <alignment horizontal="center" vertical="center"/>
    </xf>
    <xf numFmtId="0" fontId="42" fillId="0" borderId="25" xfId="1" applyFont="1" applyFill="1" applyBorder="1" applyAlignment="1" applyProtection="1">
      <alignment horizontal="center" vertical="center" wrapText="1"/>
    </xf>
    <xf numFmtId="0" fontId="42" fillId="0" borderId="26" xfId="1" applyFont="1" applyFill="1" applyBorder="1" applyAlignment="1" applyProtection="1">
      <alignment horizontal="center" vertical="center" wrapText="1"/>
    </xf>
    <xf numFmtId="49" fontId="11" fillId="0" borderId="28" xfId="1" applyNumberFormat="1" applyFont="1" applyFill="1" applyBorder="1" applyAlignment="1" applyProtection="1">
      <alignment horizontal="center" vertical="center" wrapText="1"/>
    </xf>
    <xf numFmtId="49" fontId="11" fillId="0" borderId="29" xfId="1" applyNumberFormat="1" applyFont="1" applyFill="1" applyBorder="1" applyAlignment="1" applyProtection="1">
      <alignment horizontal="center" vertical="center" wrapText="1"/>
    </xf>
    <xf numFmtId="49" fontId="11" fillId="0" borderId="14" xfId="1" applyNumberFormat="1" applyFont="1" applyFill="1" applyBorder="1" applyAlignment="1" applyProtection="1">
      <alignment horizontal="center" vertical="center" wrapText="1"/>
    </xf>
    <xf numFmtId="49" fontId="11" fillId="0" borderId="15" xfId="1" applyNumberFormat="1" applyFont="1" applyFill="1" applyBorder="1" applyAlignment="1" applyProtection="1">
      <alignment horizontal="center" vertical="center" wrapText="1"/>
    </xf>
    <xf numFmtId="0" fontId="40" fillId="9" borderId="32" xfId="0" applyFont="1" applyFill="1" applyBorder="1" applyAlignment="1" applyProtection="1">
      <alignment horizontal="center" vertical="center" wrapText="1"/>
    </xf>
    <xf numFmtId="0" fontId="40" fillId="9" borderId="3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46" fillId="11" borderId="8" xfId="0" applyFont="1" applyFill="1" applyBorder="1" applyAlignment="1">
      <alignment horizontal="center"/>
    </xf>
    <xf numFmtId="0" fontId="46" fillId="11" borderId="21" xfId="0" applyFont="1" applyFill="1" applyBorder="1" applyAlignment="1">
      <alignment horizontal="center"/>
    </xf>
    <xf numFmtId="0" fontId="22" fillId="8" borderId="32" xfId="0" applyFont="1" applyFill="1" applyBorder="1" applyAlignment="1" applyProtection="1">
      <alignment horizontal="center" vertical="center" wrapText="1"/>
    </xf>
    <xf numFmtId="0" fontId="22" fillId="8" borderId="3" xfId="0" applyFont="1" applyFill="1" applyBorder="1" applyAlignment="1" applyProtection="1">
      <alignment horizontal="center" vertical="center" wrapText="1"/>
    </xf>
    <xf numFmtId="0" fontId="35" fillId="10" borderId="30" xfId="0" applyFont="1" applyFill="1" applyBorder="1" applyAlignment="1" applyProtection="1">
      <alignment horizontal="center" vertical="center" wrapText="1"/>
    </xf>
    <xf numFmtId="0" fontId="35" fillId="10" borderId="17" xfId="0" applyFont="1" applyFill="1" applyBorder="1" applyAlignment="1" applyProtection="1">
      <alignment horizontal="center" vertical="center" wrapText="1"/>
    </xf>
    <xf numFmtId="0" fontId="35" fillId="10" borderId="31" xfId="0" applyFont="1" applyFill="1" applyBorder="1" applyAlignment="1" applyProtection="1">
      <alignment horizontal="center" vertical="center" wrapText="1"/>
    </xf>
    <xf numFmtId="0" fontId="41" fillId="0" borderId="8" xfId="1" applyFont="1" applyFill="1" applyBorder="1" applyAlignment="1" applyProtection="1">
      <alignment horizontal="center" vertical="center" wrapText="1"/>
    </xf>
    <xf numFmtId="0" fontId="41" fillId="0" borderId="9" xfId="1" applyFont="1" applyFill="1" applyBorder="1" applyAlignment="1" applyProtection="1">
      <alignment horizontal="center" vertical="center" wrapText="1"/>
    </xf>
    <xf numFmtId="0" fontId="34" fillId="0" borderId="8" xfId="1" applyFont="1" applyFill="1" applyBorder="1" applyAlignment="1" applyProtection="1">
      <alignment horizontal="center" vertical="center" wrapText="1"/>
    </xf>
    <xf numFmtId="0" fontId="34" fillId="0" borderId="9" xfId="1" applyFont="1" applyFill="1" applyBorder="1" applyAlignment="1" applyProtection="1">
      <alignment horizontal="center" vertical="center" wrapText="1"/>
    </xf>
    <xf numFmtId="0" fontId="35" fillId="0" borderId="0" xfId="1" applyFont="1" applyBorder="1" applyAlignment="1" applyProtection="1">
      <alignment horizontal="center" vertical="center" wrapText="1"/>
    </xf>
    <xf numFmtId="0" fontId="41" fillId="0" borderId="5" xfId="1" applyFont="1" applyFill="1" applyBorder="1" applyAlignment="1" applyProtection="1">
      <alignment horizontal="center" vertical="center" wrapText="1"/>
    </xf>
    <xf numFmtId="0" fontId="41" fillId="0" borderId="1" xfId="1" applyFont="1" applyFill="1" applyBorder="1" applyAlignment="1" applyProtection="1">
      <alignment horizontal="center" vertical="center" wrapText="1"/>
    </xf>
    <xf numFmtId="0" fontId="47" fillId="0" borderId="9" xfId="0" applyFont="1" applyFill="1" applyBorder="1" applyAlignment="1">
      <alignment horizontal="center" vertical="center"/>
    </xf>
    <xf numFmtId="49" fontId="11" fillId="0" borderId="12" xfId="1" applyNumberFormat="1" applyFont="1" applyFill="1" applyBorder="1" applyAlignment="1" applyProtection="1">
      <alignment horizontal="center" vertical="center" wrapText="1"/>
    </xf>
    <xf numFmtId="49" fontId="11" fillId="0" borderId="13" xfId="1" applyNumberFormat="1" applyFont="1" applyFill="1" applyBorder="1" applyAlignment="1" applyProtection="1">
      <alignment horizontal="center" vertical="center" wrapText="1"/>
    </xf>
    <xf numFmtId="0" fontId="39" fillId="0" borderId="0" xfId="1" applyFont="1" applyBorder="1" applyAlignment="1" applyProtection="1">
      <alignment horizontal="center" vertical="top" wrapText="1"/>
    </xf>
    <xf numFmtId="49" fontId="46" fillId="11" borderId="8" xfId="1" applyNumberFormat="1" applyFont="1" applyFill="1" applyBorder="1" applyAlignment="1" applyProtection="1">
      <alignment horizontal="center" vertical="center" wrapText="1"/>
    </xf>
    <xf numFmtId="49" fontId="46" fillId="11" borderId="11" xfId="1" applyNumberFormat="1" applyFont="1" applyFill="1" applyBorder="1" applyAlignment="1" applyProtection="1">
      <alignment horizontal="center" vertical="center" wrapText="1"/>
    </xf>
    <xf numFmtId="49" fontId="46" fillId="11" borderId="18" xfId="1" applyNumberFormat="1" applyFont="1" applyFill="1" applyBorder="1" applyAlignment="1" applyProtection="1">
      <alignment horizontal="center" vertical="center" wrapText="1"/>
    </xf>
    <xf numFmtId="0" fontId="40" fillId="9" borderId="2" xfId="0" applyFont="1" applyFill="1" applyBorder="1" applyAlignment="1" applyProtection="1">
      <alignment horizontal="center" vertical="center" wrapText="1"/>
    </xf>
    <xf numFmtId="0" fontId="40" fillId="9" borderId="1" xfId="0" applyFont="1" applyFill="1" applyBorder="1" applyAlignment="1" applyProtection="1">
      <alignment horizontal="center" vertical="center" wrapText="1"/>
    </xf>
    <xf numFmtId="0" fontId="22" fillId="8" borderId="2" xfId="0" applyFont="1" applyFill="1" applyBorder="1" applyAlignment="1" applyProtection="1">
      <alignment horizontal="center" vertical="center" wrapText="1"/>
    </xf>
    <xf numFmtId="0" fontId="22" fillId="8" borderId="1" xfId="0" applyFont="1" applyFill="1" applyBorder="1" applyAlignment="1" applyProtection="1">
      <alignment horizontal="center" vertical="center" wrapText="1"/>
    </xf>
    <xf numFmtId="0" fontId="40" fillId="10" borderId="10" xfId="0" applyFont="1" applyFill="1" applyBorder="1" applyAlignment="1" applyProtection="1">
      <alignment horizontal="center" vertical="center" wrapText="1"/>
    </xf>
    <xf numFmtId="0" fontId="40" fillId="10" borderId="3" xfId="0" applyFont="1" applyFill="1" applyBorder="1" applyAlignment="1" applyProtection="1">
      <alignment horizontal="center" vertical="center" wrapText="1"/>
    </xf>
    <xf numFmtId="49" fontId="45" fillId="0" borderId="10" xfId="1" applyNumberFormat="1" applyFont="1" applyFill="1" applyBorder="1" applyAlignment="1" applyProtection="1">
      <alignment horizontal="center" vertical="center" wrapText="1"/>
    </xf>
    <xf numFmtId="49" fontId="45" fillId="0" borderId="3" xfId="1" applyNumberFormat="1" applyFont="1" applyFill="1" applyBorder="1" applyAlignment="1" applyProtection="1">
      <alignment horizontal="center" vertical="center" wrapText="1"/>
    </xf>
    <xf numFmtId="49" fontId="23" fillId="0" borderId="19" xfId="1" applyNumberFormat="1" applyFont="1" applyFill="1" applyBorder="1" applyAlignment="1" applyProtection="1">
      <alignment horizontal="center" vertical="center" wrapText="1"/>
    </xf>
    <xf numFmtId="49" fontId="23" fillId="0" borderId="20" xfId="1" applyNumberFormat="1" applyFont="1" applyFill="1" applyBorder="1" applyAlignment="1" applyProtection="1">
      <alignment horizontal="center" vertical="center" wrapText="1"/>
    </xf>
  </cellXfs>
  <cellStyles count="4">
    <cellStyle name="Обычный" xfId="0" builtinId="0"/>
    <cellStyle name="Обычный_ZV1PIV98" xfId="1"/>
    <cellStyle name="Тысячи [0]_Розподіл (2)" xfId="2"/>
    <cellStyle name="Тысячи_Розподіл (2)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CCFF"/>
      <color rgb="FFCCFFFF"/>
      <color rgb="FF99FFCC"/>
      <color rgb="FFFFFFCC"/>
      <color rgb="FFFFCCCC"/>
      <color rgb="FFCCFFCC"/>
      <color rgb="FFA6D8AE"/>
      <color rgb="FF99FF99"/>
      <color rgb="FFFEB2C6"/>
      <color rgb="FFE8C8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BK130"/>
  <sheetViews>
    <sheetView tabSelected="1" view="pageBreakPreview" zoomScale="40" zoomScaleNormal="20" zoomScaleSheetLayoutView="40" workbookViewId="0">
      <pane xSplit="2" ySplit="7" topLeftCell="C57" activePane="bottomRight" state="frozen"/>
      <selection pane="topRight" activeCell="C1" sqref="C1"/>
      <selection pane="bottomLeft" activeCell="A6" sqref="A6"/>
      <selection pane="bottomRight" activeCell="G61" sqref="G61"/>
    </sheetView>
  </sheetViews>
  <sheetFormatPr defaultRowHeight="15.75" x14ac:dyDescent="0.25"/>
  <cols>
    <col min="1" max="1" width="35.140625" style="1" customWidth="1"/>
    <col min="2" max="2" width="195.42578125" style="1" customWidth="1"/>
    <col min="3" max="3" width="56" style="1" customWidth="1"/>
    <col min="4" max="4" width="54" style="1" customWidth="1"/>
    <col min="5" max="5" width="55.28515625" style="1" customWidth="1"/>
    <col min="6" max="6" width="2.85546875" style="1" hidden="1" customWidth="1"/>
    <col min="7" max="7" width="52.85546875" style="3" customWidth="1"/>
    <col min="8" max="8" width="28.140625" style="1" customWidth="1"/>
    <col min="9" max="9" width="14.140625" hidden="1" customWidth="1"/>
    <col min="10" max="25" width="9.140625" hidden="1" customWidth="1"/>
    <col min="26" max="26" width="6.85546875" hidden="1" customWidth="1"/>
    <col min="27" max="61" width="9.140625" hidden="1" customWidth="1"/>
    <col min="62" max="62" width="130.85546875" customWidth="1"/>
    <col min="63" max="63" width="107" customWidth="1"/>
  </cols>
  <sheetData>
    <row r="1" spans="1:62" ht="35.25" customHeight="1" x14ac:dyDescent="0.25">
      <c r="D1" s="187" t="s">
        <v>71</v>
      </c>
      <c r="E1" s="187"/>
      <c r="F1" s="187"/>
      <c r="G1" s="187"/>
      <c r="H1" s="187"/>
    </row>
    <row r="2" spans="1:62" ht="134.25" customHeight="1" x14ac:dyDescent="1.6">
      <c r="A2" s="140"/>
      <c r="B2" s="140"/>
      <c r="C2" s="140"/>
      <c r="D2" s="187"/>
      <c r="E2" s="187"/>
      <c r="F2" s="187"/>
      <c r="G2" s="187"/>
      <c r="H2" s="187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</row>
    <row r="3" spans="1:62" ht="29.25" customHeight="1" x14ac:dyDescent="1.6">
      <c r="A3" s="140"/>
      <c r="B3" s="140"/>
      <c r="C3" s="140"/>
      <c r="D3" s="156"/>
      <c r="E3" s="156"/>
      <c r="F3" s="156"/>
      <c r="G3" s="156"/>
      <c r="H3" s="15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</row>
    <row r="4" spans="1:62" ht="147.75" customHeight="1" thickBot="1" x14ac:dyDescent="0.25">
      <c r="A4" s="193" t="s">
        <v>40</v>
      </c>
      <c r="B4" s="193"/>
      <c r="C4" s="193"/>
      <c r="D4" s="193"/>
      <c r="E4" s="193"/>
      <c r="F4" s="193"/>
      <c r="G4" s="193"/>
      <c r="H4" s="193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</row>
    <row r="5" spans="1:62" s="7" customFormat="1" ht="72.75" customHeight="1" x14ac:dyDescent="0.2">
      <c r="A5" s="168" t="s">
        <v>37</v>
      </c>
      <c r="B5" s="169"/>
      <c r="C5" s="197" t="s">
        <v>62</v>
      </c>
      <c r="D5" s="199" t="s">
        <v>69</v>
      </c>
      <c r="E5" s="180">
        <v>2024</v>
      </c>
      <c r="F5" s="181"/>
      <c r="G5" s="181"/>
      <c r="H5" s="182"/>
      <c r="I5" s="66"/>
      <c r="J5" s="23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</row>
    <row r="6" spans="1:62" s="9" customFormat="1" ht="139.5" customHeight="1" thickBot="1" x14ac:dyDescent="0.25">
      <c r="A6" s="191"/>
      <c r="B6" s="192"/>
      <c r="C6" s="198"/>
      <c r="D6" s="200"/>
      <c r="E6" s="201" t="s">
        <v>38</v>
      </c>
      <c r="F6" s="99"/>
      <c r="G6" s="203" t="s">
        <v>60</v>
      </c>
      <c r="H6" s="205" t="s">
        <v>61</v>
      </c>
      <c r="I6" s="67"/>
      <c r="J6" s="24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</row>
    <row r="7" spans="1:62" s="8" customFormat="1" ht="57" customHeight="1" x14ac:dyDescent="0.2">
      <c r="A7" s="170"/>
      <c r="B7" s="171"/>
      <c r="C7" s="198"/>
      <c r="D7" s="200"/>
      <c r="E7" s="202"/>
      <c r="F7" s="100"/>
      <c r="G7" s="204"/>
      <c r="H7" s="206"/>
      <c r="I7" s="67"/>
      <c r="J7" s="24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</row>
    <row r="8" spans="1:62" s="8" customFormat="1" ht="63.75" customHeight="1" x14ac:dyDescent="0.2">
      <c r="A8" s="194" t="s">
        <v>39</v>
      </c>
      <c r="B8" s="195"/>
      <c r="C8" s="195"/>
      <c r="D8" s="195"/>
      <c r="E8" s="195"/>
      <c r="F8" s="195"/>
      <c r="G8" s="195"/>
      <c r="H8" s="196"/>
      <c r="I8" s="67"/>
      <c r="J8" s="24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</row>
    <row r="9" spans="1:62" s="2" customFormat="1" ht="59.25" customHeight="1" x14ac:dyDescent="0.65">
      <c r="A9" s="148">
        <v>10000000</v>
      </c>
      <c r="B9" s="134" t="s">
        <v>1</v>
      </c>
      <c r="C9" s="106">
        <f>C10+C12+C13+C14+C18</f>
        <v>362056141.27999997</v>
      </c>
      <c r="D9" s="107">
        <f t="shared" ref="D9:E9" si="0">D10+D12+D13+D14+D18</f>
        <v>352502900</v>
      </c>
      <c r="E9" s="108">
        <f t="shared" si="0"/>
        <v>392473100</v>
      </c>
      <c r="F9" s="90" t="e">
        <f>+#REF!+F14+F18+F13</f>
        <v>#REF!</v>
      </c>
      <c r="G9" s="90">
        <f>E9-D9</f>
        <v>39970200</v>
      </c>
      <c r="H9" s="84">
        <f>E9/D9*100</f>
        <v>111.33897054463948</v>
      </c>
      <c r="I9" s="67"/>
      <c r="J9" s="24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</row>
    <row r="10" spans="1:62" s="19" customFormat="1" ht="59.25" customHeight="1" x14ac:dyDescent="0.85">
      <c r="A10" s="148">
        <v>11010000</v>
      </c>
      <c r="B10" s="135" t="s">
        <v>22</v>
      </c>
      <c r="C10" s="101">
        <v>261862303.74000001</v>
      </c>
      <c r="D10" s="102">
        <v>260773200</v>
      </c>
      <c r="E10" s="103">
        <f>259685000+12560000+1950000+320000</f>
        <v>274515000</v>
      </c>
      <c r="F10" s="89" t="e">
        <f>SUM(#REF!)</f>
        <v>#REF!</v>
      </c>
      <c r="G10" s="90">
        <f t="shared" ref="G10:G21" si="1">E10-D10</f>
        <v>13741800</v>
      </c>
      <c r="H10" s="84">
        <f t="shared" ref="H10:H21" si="2">E10/D10*100</f>
        <v>105.26963660376143</v>
      </c>
      <c r="I10" s="68"/>
      <c r="J10" s="25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58"/>
    </row>
    <row r="11" spans="1:62" s="19" customFormat="1" ht="117" customHeight="1" x14ac:dyDescent="0.85">
      <c r="A11" s="185" t="s">
        <v>68</v>
      </c>
      <c r="B11" s="186"/>
      <c r="C11" s="101">
        <v>15737698.359999999</v>
      </c>
      <c r="D11" s="102">
        <v>16666447.52</v>
      </c>
      <c r="E11" s="103">
        <v>0</v>
      </c>
      <c r="F11" s="89"/>
      <c r="G11" s="90"/>
      <c r="H11" s="84"/>
      <c r="I11" s="68"/>
      <c r="J11" s="25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58"/>
    </row>
    <row r="12" spans="1:62" s="4" customFormat="1" ht="96" customHeight="1" x14ac:dyDescent="0.65">
      <c r="A12" s="148">
        <v>11020202</v>
      </c>
      <c r="B12" s="135" t="s">
        <v>10</v>
      </c>
      <c r="C12" s="106">
        <v>215530</v>
      </c>
      <c r="D12" s="107">
        <v>104400</v>
      </c>
      <c r="E12" s="103">
        <v>50000</v>
      </c>
      <c r="F12" s="89"/>
      <c r="G12" s="90">
        <f t="shared" si="1"/>
        <v>-54400</v>
      </c>
      <c r="H12" s="84">
        <f t="shared" si="2"/>
        <v>47.892720306513411</v>
      </c>
      <c r="I12" s="69"/>
      <c r="J12" s="26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</row>
    <row r="13" spans="1:62" s="32" customFormat="1" ht="140.25" customHeight="1" x14ac:dyDescent="0.65">
      <c r="A13" s="149" t="s">
        <v>52</v>
      </c>
      <c r="B13" s="135" t="s">
        <v>32</v>
      </c>
      <c r="C13" s="106">
        <v>559226.93000000005</v>
      </c>
      <c r="D13" s="107">
        <f>185200+161200+52600</f>
        <v>399000</v>
      </c>
      <c r="E13" s="108">
        <f>185200+161200+52600</f>
        <v>399000</v>
      </c>
      <c r="F13" s="90" t="e">
        <f>#REF!+#REF!+#REF!+#REF!</f>
        <v>#REF!</v>
      </c>
      <c r="G13" s="90">
        <f t="shared" si="1"/>
        <v>0</v>
      </c>
      <c r="H13" s="84">
        <f t="shared" si="2"/>
        <v>100</v>
      </c>
      <c r="I13" s="70"/>
      <c r="J13" s="33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</row>
    <row r="14" spans="1:62" s="42" customFormat="1" ht="47.25" customHeight="1" x14ac:dyDescent="0.65">
      <c r="A14" s="148">
        <v>14000000</v>
      </c>
      <c r="B14" s="135" t="s">
        <v>28</v>
      </c>
      <c r="C14" s="106">
        <f>C15+C16+C17</f>
        <v>10660751.390000001</v>
      </c>
      <c r="D14" s="107">
        <f>D15+D16+D17</f>
        <v>20132400</v>
      </c>
      <c r="E14" s="108">
        <f t="shared" ref="E14:F14" si="3">E15+E16+E17</f>
        <v>23475000</v>
      </c>
      <c r="F14" s="90">
        <f t="shared" si="3"/>
        <v>0</v>
      </c>
      <c r="G14" s="90">
        <f t="shared" si="1"/>
        <v>3342600</v>
      </c>
      <c r="H14" s="84">
        <f t="shared" si="2"/>
        <v>116.60308756035047</v>
      </c>
      <c r="I14" s="71"/>
      <c r="J14" s="57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</row>
    <row r="15" spans="1:62" s="42" customFormat="1" ht="47.25" customHeight="1" x14ac:dyDescent="0.7">
      <c r="A15" s="146">
        <v>14021900</v>
      </c>
      <c r="B15" s="141" t="s">
        <v>29</v>
      </c>
      <c r="C15" s="109">
        <v>456949.84</v>
      </c>
      <c r="D15" s="110">
        <v>2473300</v>
      </c>
      <c r="E15" s="111">
        <v>2925000</v>
      </c>
      <c r="F15" s="112"/>
      <c r="G15" s="113">
        <f>E15-D15</f>
        <v>451700</v>
      </c>
      <c r="H15" s="114">
        <f t="shared" si="2"/>
        <v>118.26304936724215</v>
      </c>
      <c r="I15" s="71"/>
      <c r="J15" s="57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</row>
    <row r="16" spans="1:62" s="42" customFormat="1" ht="47.25" customHeight="1" x14ac:dyDescent="0.7">
      <c r="A16" s="146">
        <v>14031900</v>
      </c>
      <c r="B16" s="141" t="s">
        <v>30</v>
      </c>
      <c r="C16" s="109">
        <v>2775732.21</v>
      </c>
      <c r="D16" s="110">
        <v>8375000</v>
      </c>
      <c r="E16" s="111">
        <v>10050000</v>
      </c>
      <c r="F16" s="112"/>
      <c r="G16" s="113">
        <f t="shared" si="1"/>
        <v>1675000</v>
      </c>
      <c r="H16" s="114">
        <f t="shared" si="2"/>
        <v>120</v>
      </c>
      <c r="I16" s="71"/>
      <c r="J16" s="57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</row>
    <row r="17" spans="1:62" s="42" customFormat="1" ht="94.5" customHeight="1" x14ac:dyDescent="0.7">
      <c r="A17" s="147" t="s">
        <v>63</v>
      </c>
      <c r="B17" s="141" t="s">
        <v>18</v>
      </c>
      <c r="C17" s="109">
        <v>7428069.3399999999</v>
      </c>
      <c r="D17" s="110">
        <f>4979800+4304300</f>
        <v>9284100</v>
      </c>
      <c r="E17" s="111">
        <f>5500000+5000000</f>
        <v>10500000</v>
      </c>
      <c r="F17" s="112"/>
      <c r="G17" s="113">
        <f t="shared" si="1"/>
        <v>1215900</v>
      </c>
      <c r="H17" s="114">
        <f t="shared" si="2"/>
        <v>113.0965844831486</v>
      </c>
      <c r="I17" s="71"/>
      <c r="J17" s="57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</row>
    <row r="18" spans="1:62" s="22" customFormat="1" ht="57.75" customHeight="1" x14ac:dyDescent="1.1000000000000001">
      <c r="A18" s="148">
        <v>18000000</v>
      </c>
      <c r="B18" s="134" t="s">
        <v>19</v>
      </c>
      <c r="C18" s="106">
        <f>C19+C23+C24</f>
        <v>88758329.219999999</v>
      </c>
      <c r="D18" s="107">
        <f>D19+D23+D24</f>
        <v>71093900</v>
      </c>
      <c r="E18" s="108">
        <f>E19+E23+E24</f>
        <v>94034100</v>
      </c>
      <c r="F18" s="90" t="e">
        <f>F19+F23+F24</f>
        <v>#REF!</v>
      </c>
      <c r="G18" s="90">
        <f t="shared" si="1"/>
        <v>22940200</v>
      </c>
      <c r="H18" s="84">
        <f t="shared" si="2"/>
        <v>132.26746598512671</v>
      </c>
      <c r="I18" s="72"/>
      <c r="J18" s="27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</row>
    <row r="19" spans="1:62" s="2" customFormat="1" ht="57.75" customHeight="1" x14ac:dyDescent="0.65">
      <c r="A19" s="148">
        <v>18010000</v>
      </c>
      <c r="B19" s="134" t="s">
        <v>21</v>
      </c>
      <c r="C19" s="106">
        <f>C20+C21+C22</f>
        <v>57899248.239999995</v>
      </c>
      <c r="D19" s="107">
        <f>D20+D21+D22</f>
        <v>34937100</v>
      </c>
      <c r="E19" s="108">
        <f>E20+E21+E22</f>
        <v>56297100</v>
      </c>
      <c r="F19" s="90" t="e">
        <f>F20+F21+F22</f>
        <v>#REF!</v>
      </c>
      <c r="G19" s="90">
        <f t="shared" si="1"/>
        <v>21360000</v>
      </c>
      <c r="H19" s="84">
        <f t="shared" si="2"/>
        <v>161.13844595000731</v>
      </c>
      <c r="I19" s="67"/>
      <c r="J19" s="24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</row>
    <row r="20" spans="1:62" s="2" customFormat="1" ht="91.5" customHeight="1" x14ac:dyDescent="0.65">
      <c r="A20" s="183" t="s">
        <v>50</v>
      </c>
      <c r="B20" s="190"/>
      <c r="C20" s="106">
        <v>3866658.41</v>
      </c>
      <c r="D20" s="107">
        <f>43700+500000+1100000+6255400</f>
        <v>7899100</v>
      </c>
      <c r="E20" s="108">
        <f>45900+550000+1130000+12500000</f>
        <v>14225900</v>
      </c>
      <c r="F20" s="90" t="e">
        <f>#REF!+#REF!+#REF!+#REF!</f>
        <v>#REF!</v>
      </c>
      <c r="G20" s="90">
        <f t="shared" si="1"/>
        <v>6326800</v>
      </c>
      <c r="H20" s="84">
        <f t="shared" si="2"/>
        <v>180.09520071906925</v>
      </c>
      <c r="I20" s="67"/>
      <c r="J20" s="24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</row>
    <row r="21" spans="1:62" s="31" customFormat="1" ht="81.75" customHeight="1" x14ac:dyDescent="0.65">
      <c r="A21" s="188" t="s">
        <v>49</v>
      </c>
      <c r="B21" s="189"/>
      <c r="C21" s="106">
        <v>54007589.829999998</v>
      </c>
      <c r="D21" s="107">
        <f>12827000+10084100+1050000+3026800</f>
        <v>26987900</v>
      </c>
      <c r="E21" s="108">
        <f>25610000+11361200+1075000+3950000</f>
        <v>41996200</v>
      </c>
      <c r="F21" s="115" t="e">
        <f>#REF!+#REF!+#REF!+#REF!</f>
        <v>#REF!</v>
      </c>
      <c r="G21" s="90">
        <f t="shared" si="1"/>
        <v>15008300</v>
      </c>
      <c r="H21" s="84">
        <f t="shared" si="2"/>
        <v>155.61121836082097</v>
      </c>
      <c r="I21" s="73"/>
      <c r="J21" s="29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</row>
    <row r="22" spans="1:62" s="42" customFormat="1" ht="81.75" customHeight="1" x14ac:dyDescent="1.1499999999999999">
      <c r="A22" s="183" t="s">
        <v>65</v>
      </c>
      <c r="B22" s="184"/>
      <c r="C22" s="106">
        <v>25000</v>
      </c>
      <c r="D22" s="107">
        <f>4200+45900</f>
        <v>50100</v>
      </c>
      <c r="E22" s="108">
        <v>75000</v>
      </c>
      <c r="F22" s="90" t="e">
        <f>#REF!+#REF!</f>
        <v>#REF!</v>
      </c>
      <c r="G22" s="90">
        <f>E22-D22</f>
        <v>24900</v>
      </c>
      <c r="H22" s="84">
        <f>E22/D22*100</f>
        <v>149.70059880239521</v>
      </c>
      <c r="I22" s="74" t="e">
        <f>H22/F22*100</f>
        <v>#REF!</v>
      </c>
      <c r="J22" s="40" t="e">
        <f>+G22/#REF!*100</f>
        <v>#REF!</v>
      </c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</row>
    <row r="23" spans="1:62" s="42" customFormat="1" ht="90" customHeight="1" x14ac:dyDescent="1.25">
      <c r="A23" s="149" t="s">
        <v>20</v>
      </c>
      <c r="B23" s="136" t="s">
        <v>48</v>
      </c>
      <c r="C23" s="106">
        <v>10836.25</v>
      </c>
      <c r="D23" s="107">
        <f>8500+1500</f>
        <v>10000</v>
      </c>
      <c r="E23" s="108">
        <f>9100+1000</f>
        <v>10100</v>
      </c>
      <c r="F23" s="90" t="e">
        <f>#REF!+#REF!</f>
        <v>#REF!</v>
      </c>
      <c r="G23" s="90">
        <f t="shared" ref="G23:G44" si="4">E23-D23</f>
        <v>100</v>
      </c>
      <c r="H23" s="84">
        <f t="shared" ref="H23:H44" si="5">E23/D23*100</f>
        <v>101</v>
      </c>
      <c r="I23" s="75"/>
      <c r="J23" s="40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</row>
    <row r="24" spans="1:62" s="42" customFormat="1" ht="129.75" customHeight="1" x14ac:dyDescent="1.25">
      <c r="A24" s="149" t="s">
        <v>44</v>
      </c>
      <c r="B24" s="137" t="s">
        <v>45</v>
      </c>
      <c r="C24" s="106">
        <v>30848244.73</v>
      </c>
      <c r="D24" s="107">
        <f>2500000+29827000+3819800</f>
        <v>36146800</v>
      </c>
      <c r="E24" s="108">
        <f>2600000+31626900+3500000</f>
        <v>37726900</v>
      </c>
      <c r="F24" s="90" t="e">
        <f>#REF!+#REF!+#REF!</f>
        <v>#REF!</v>
      </c>
      <c r="G24" s="90">
        <f t="shared" si="4"/>
        <v>1580100</v>
      </c>
      <c r="H24" s="84">
        <f t="shared" si="5"/>
        <v>104.37134130822092</v>
      </c>
      <c r="I24" s="75"/>
      <c r="J24" s="40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</row>
    <row r="25" spans="1:62" s="55" customFormat="1" ht="59.25" customHeight="1" x14ac:dyDescent="1.25">
      <c r="A25" s="148">
        <v>20000000</v>
      </c>
      <c r="B25" s="134" t="s">
        <v>2</v>
      </c>
      <c r="C25" s="106">
        <f>C26+C34+C42</f>
        <v>7432651.9900000002</v>
      </c>
      <c r="D25" s="107">
        <f>+D34+D26+D42</f>
        <v>4807700</v>
      </c>
      <c r="E25" s="108">
        <f>+E34+E26+E42</f>
        <v>4435800</v>
      </c>
      <c r="F25" s="90" t="e">
        <f>+F34+F26+F42</f>
        <v>#REF!</v>
      </c>
      <c r="G25" s="90">
        <f t="shared" si="4"/>
        <v>-371900</v>
      </c>
      <c r="H25" s="84">
        <f t="shared" si="5"/>
        <v>92.2644923768122</v>
      </c>
      <c r="I25" s="75" t="e">
        <f>H25/F25*100</f>
        <v>#REF!</v>
      </c>
      <c r="J25" s="54" t="e">
        <f>+G25/#REF!*100</f>
        <v>#REF!</v>
      </c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</row>
    <row r="26" spans="1:62" s="55" customFormat="1" ht="59.25" customHeight="1" x14ac:dyDescent="1.25">
      <c r="A26" s="148">
        <v>21000000</v>
      </c>
      <c r="B26" s="134" t="s">
        <v>3</v>
      </c>
      <c r="C26" s="106">
        <f>C27+C28+C29+C31+C32+C33+C30</f>
        <v>3683043.92</v>
      </c>
      <c r="D26" s="107">
        <f t="shared" ref="D26:E26" si="6">D27+D28+D29+D31+D32+D33+D30</f>
        <v>1415500</v>
      </c>
      <c r="E26" s="108">
        <f t="shared" si="6"/>
        <v>1195900</v>
      </c>
      <c r="F26" s="90">
        <f>F27+F29+F31+F28+F32+F33</f>
        <v>0</v>
      </c>
      <c r="G26" s="90">
        <f t="shared" si="4"/>
        <v>-219600</v>
      </c>
      <c r="H26" s="84">
        <f t="shared" si="5"/>
        <v>84.486047333097844</v>
      </c>
      <c r="I26" s="75" t="e">
        <f>H26/F26*100</f>
        <v>#DIV/0!</v>
      </c>
      <c r="J26" s="54" t="e">
        <f>+G26/#REF!*100</f>
        <v>#REF!</v>
      </c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</row>
    <row r="27" spans="1:62" s="42" customFormat="1" ht="137.25" customHeight="1" x14ac:dyDescent="1.1499999999999999">
      <c r="A27" s="146">
        <v>21010300</v>
      </c>
      <c r="B27" s="142" t="s">
        <v>17</v>
      </c>
      <c r="C27" s="116">
        <v>119753.1</v>
      </c>
      <c r="D27" s="117">
        <v>12100</v>
      </c>
      <c r="E27" s="111">
        <v>12500</v>
      </c>
      <c r="F27" s="112"/>
      <c r="G27" s="113">
        <f t="shared" si="4"/>
        <v>400</v>
      </c>
      <c r="H27" s="114">
        <f t="shared" si="5"/>
        <v>103.30578512396693</v>
      </c>
      <c r="I27" s="74" t="e">
        <f>H27/F27*100</f>
        <v>#DIV/0!</v>
      </c>
      <c r="J27" s="40" t="e">
        <f>+G27/#REF!*100</f>
        <v>#REF!</v>
      </c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</row>
    <row r="28" spans="1:62" s="42" customFormat="1" ht="89.25" customHeight="1" x14ac:dyDescent="1.1499999999999999">
      <c r="A28" s="146">
        <v>21050000</v>
      </c>
      <c r="B28" s="142" t="s">
        <v>26</v>
      </c>
      <c r="C28" s="116">
        <v>2650895.75</v>
      </c>
      <c r="D28" s="117"/>
      <c r="E28" s="111"/>
      <c r="F28" s="112"/>
      <c r="G28" s="113">
        <f t="shared" si="4"/>
        <v>0</v>
      </c>
      <c r="H28" s="114"/>
      <c r="I28" s="74"/>
      <c r="J28" s="40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</row>
    <row r="29" spans="1:62" s="55" customFormat="1" ht="49.5" hidden="1" customHeight="1" x14ac:dyDescent="1.25">
      <c r="A29" s="146">
        <v>21080500</v>
      </c>
      <c r="B29" s="143" t="s">
        <v>57</v>
      </c>
      <c r="C29" s="116"/>
      <c r="D29" s="117"/>
      <c r="E29" s="111"/>
      <c r="F29" s="112"/>
      <c r="G29" s="113"/>
      <c r="H29" s="114"/>
      <c r="I29" s="75"/>
      <c r="J29" s="54" t="e">
        <f>+G29/#REF!*100</f>
        <v>#REF!</v>
      </c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</row>
    <row r="30" spans="1:62" s="55" customFormat="1" ht="196.5" customHeight="1" x14ac:dyDescent="1.25">
      <c r="A30" s="146">
        <v>21080900</v>
      </c>
      <c r="B30" s="143" t="s">
        <v>58</v>
      </c>
      <c r="C30" s="116">
        <v>4034</v>
      </c>
      <c r="D30" s="117"/>
      <c r="E30" s="111"/>
      <c r="F30" s="112"/>
      <c r="G30" s="113"/>
      <c r="H30" s="114"/>
      <c r="I30" s="75"/>
      <c r="J30" s="54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</row>
    <row r="31" spans="1:62" s="42" customFormat="1" ht="65.25" customHeight="1" x14ac:dyDescent="1.1499999999999999">
      <c r="A31" s="146">
        <v>21081100</v>
      </c>
      <c r="B31" s="143" t="s">
        <v>5</v>
      </c>
      <c r="C31" s="116">
        <v>48772.11</v>
      </c>
      <c r="D31" s="117">
        <v>34800</v>
      </c>
      <c r="E31" s="111">
        <v>30000</v>
      </c>
      <c r="F31" s="112"/>
      <c r="G31" s="113">
        <f t="shared" si="4"/>
        <v>-4800</v>
      </c>
      <c r="H31" s="114">
        <f t="shared" si="5"/>
        <v>86.206896551724128</v>
      </c>
      <c r="I31" s="74" t="e">
        <f>H31/F31*100</f>
        <v>#DIV/0!</v>
      </c>
      <c r="J31" s="40" t="e">
        <f>+G31/#REF!*100</f>
        <v>#REF!</v>
      </c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</row>
    <row r="32" spans="1:62" s="42" customFormat="1" ht="133.5" customHeight="1" x14ac:dyDescent="1.1499999999999999">
      <c r="A32" s="146">
        <v>21081500</v>
      </c>
      <c r="B32" s="143" t="s">
        <v>27</v>
      </c>
      <c r="C32" s="116">
        <v>45946.07</v>
      </c>
      <c r="D32" s="117">
        <v>554200</v>
      </c>
      <c r="E32" s="111">
        <v>50000</v>
      </c>
      <c r="F32" s="112"/>
      <c r="G32" s="113">
        <f t="shared" si="4"/>
        <v>-504200</v>
      </c>
      <c r="H32" s="114">
        <f t="shared" si="5"/>
        <v>9.0220137134608436</v>
      </c>
      <c r="I32" s="74"/>
      <c r="J32" s="40" t="e">
        <f>+G32/#REF!*100</f>
        <v>#REF!</v>
      </c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  <c r="BD32" s="41"/>
      <c r="BE32" s="41"/>
      <c r="BF32" s="41"/>
      <c r="BG32" s="41"/>
      <c r="BH32" s="41"/>
      <c r="BI32" s="41"/>
      <c r="BJ32" s="41"/>
    </row>
    <row r="33" spans="1:62" s="42" customFormat="1" ht="54" customHeight="1" x14ac:dyDescent="1.1499999999999999">
      <c r="A33" s="146">
        <v>21081700</v>
      </c>
      <c r="B33" s="143" t="s">
        <v>33</v>
      </c>
      <c r="C33" s="116">
        <v>813642.89</v>
      </c>
      <c r="D33" s="117">
        <v>814400</v>
      </c>
      <c r="E33" s="111">
        <v>1103400</v>
      </c>
      <c r="F33" s="112"/>
      <c r="G33" s="113">
        <f t="shared" si="4"/>
        <v>289000</v>
      </c>
      <c r="H33" s="114">
        <f t="shared" si="5"/>
        <v>135.48624754420433</v>
      </c>
      <c r="I33" s="74"/>
      <c r="J33" s="40" t="e">
        <f>+G33/#REF!*100</f>
        <v>#REF!</v>
      </c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</row>
    <row r="34" spans="1:62" s="55" customFormat="1" ht="104.25" customHeight="1" x14ac:dyDescent="1.25">
      <c r="A34" s="148">
        <v>22000000</v>
      </c>
      <c r="B34" s="138" t="s">
        <v>11</v>
      </c>
      <c r="C34" s="106">
        <f>C36+C39+C40+C35+C37+C38+C41</f>
        <v>3343597.8</v>
      </c>
      <c r="D34" s="107">
        <f>D36+D39+D40+D35+D37+D38+D41</f>
        <v>3043100</v>
      </c>
      <c r="E34" s="108">
        <f>E36+E39+E40+E35+E37+E38+E41</f>
        <v>3164900</v>
      </c>
      <c r="F34" s="90" t="e">
        <f>F36+F39+F40+F35+F37+F38</f>
        <v>#REF!</v>
      </c>
      <c r="G34" s="90">
        <f t="shared" si="4"/>
        <v>121800</v>
      </c>
      <c r="H34" s="84">
        <f t="shared" si="5"/>
        <v>104.00249745325489</v>
      </c>
      <c r="I34" s="75" t="e">
        <f>H34/F34*100</f>
        <v>#REF!</v>
      </c>
      <c r="J34" s="54" t="e">
        <f>+G34/#REF!*100</f>
        <v>#REF!</v>
      </c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45"/>
      <c r="AQ34" s="45"/>
      <c r="AR34" s="45"/>
      <c r="AS34" s="45"/>
      <c r="AT34" s="45"/>
      <c r="AU34" s="45"/>
      <c r="AV34" s="45"/>
      <c r="AW34" s="45"/>
      <c r="AX34" s="45"/>
      <c r="AY34" s="45"/>
      <c r="AZ34" s="45"/>
      <c r="BA34" s="45"/>
      <c r="BB34" s="45"/>
      <c r="BC34" s="45"/>
      <c r="BD34" s="45"/>
      <c r="BE34" s="45"/>
      <c r="BF34" s="45"/>
      <c r="BG34" s="45"/>
      <c r="BH34" s="45"/>
      <c r="BI34" s="45"/>
      <c r="BJ34" s="45"/>
    </row>
    <row r="35" spans="1:62" s="55" customFormat="1" ht="89.25" customHeight="1" x14ac:dyDescent="1.25">
      <c r="A35" s="146">
        <v>22010300</v>
      </c>
      <c r="B35" s="143" t="s">
        <v>24</v>
      </c>
      <c r="C35" s="109">
        <v>65905.649999999994</v>
      </c>
      <c r="D35" s="110">
        <v>56900</v>
      </c>
      <c r="E35" s="111">
        <v>59700</v>
      </c>
      <c r="F35" s="113"/>
      <c r="G35" s="113">
        <f t="shared" si="4"/>
        <v>2800</v>
      </c>
      <c r="H35" s="114">
        <f t="shared" si="5"/>
        <v>104.92091388400704</v>
      </c>
      <c r="I35" s="75"/>
      <c r="J35" s="54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5"/>
      <c r="AL35" s="45"/>
      <c r="AM35" s="45"/>
      <c r="AN35" s="45"/>
      <c r="AO35" s="45"/>
      <c r="AP35" s="45"/>
      <c r="AQ35" s="45"/>
      <c r="AR35" s="45"/>
      <c r="AS35" s="45"/>
      <c r="AT35" s="45"/>
      <c r="AU35" s="45"/>
      <c r="AV35" s="45"/>
      <c r="AW35" s="45"/>
      <c r="AX35" s="45"/>
      <c r="AY35" s="45"/>
      <c r="AZ35" s="45"/>
      <c r="BA35" s="45"/>
      <c r="BB35" s="45"/>
      <c r="BC35" s="45"/>
      <c r="BD35" s="45"/>
      <c r="BE35" s="45"/>
      <c r="BF35" s="45"/>
      <c r="BG35" s="45"/>
      <c r="BH35" s="45"/>
      <c r="BI35" s="45"/>
      <c r="BJ35" s="45"/>
    </row>
    <row r="36" spans="1:62" s="55" customFormat="1" ht="60.75" customHeight="1" x14ac:dyDescent="1.25">
      <c r="A36" s="150">
        <v>22012500</v>
      </c>
      <c r="B36" s="143" t="s">
        <v>23</v>
      </c>
      <c r="C36" s="109">
        <v>3008480.76</v>
      </c>
      <c r="D36" s="110">
        <v>2546100</v>
      </c>
      <c r="E36" s="111">
        <v>2668000</v>
      </c>
      <c r="F36" s="113"/>
      <c r="G36" s="113">
        <f t="shared" si="4"/>
        <v>121900</v>
      </c>
      <c r="H36" s="114">
        <f t="shared" si="5"/>
        <v>104.7877145438121</v>
      </c>
      <c r="I36" s="75"/>
      <c r="J36" s="54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  <c r="AZ36" s="45"/>
      <c r="BA36" s="45"/>
      <c r="BB36" s="45"/>
      <c r="BC36" s="45"/>
      <c r="BD36" s="45"/>
      <c r="BE36" s="45"/>
      <c r="BF36" s="45"/>
      <c r="BG36" s="45"/>
      <c r="BH36" s="45"/>
      <c r="BI36" s="45"/>
      <c r="BJ36" s="45"/>
    </row>
    <row r="37" spans="1:62" s="55" customFormat="1" ht="102.75" customHeight="1" x14ac:dyDescent="1.25">
      <c r="A37" s="150">
        <v>22012600</v>
      </c>
      <c r="B37" s="143" t="s">
        <v>25</v>
      </c>
      <c r="C37" s="109">
        <v>101860.2</v>
      </c>
      <c r="D37" s="110">
        <v>92500</v>
      </c>
      <c r="E37" s="111">
        <v>97100</v>
      </c>
      <c r="F37" s="113"/>
      <c r="G37" s="113">
        <f t="shared" si="4"/>
        <v>4600</v>
      </c>
      <c r="H37" s="114">
        <f t="shared" si="5"/>
        <v>104.97297297297297</v>
      </c>
      <c r="I37" s="75"/>
      <c r="J37" s="54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45"/>
      <c r="AS37" s="45"/>
      <c r="AT37" s="45"/>
      <c r="AU37" s="45"/>
      <c r="AV37" s="45"/>
      <c r="AW37" s="45"/>
      <c r="AX37" s="45"/>
      <c r="AY37" s="45"/>
      <c r="AZ37" s="45"/>
      <c r="BA37" s="45"/>
      <c r="BB37" s="45"/>
      <c r="BC37" s="45"/>
      <c r="BD37" s="45"/>
      <c r="BE37" s="45"/>
      <c r="BF37" s="45"/>
      <c r="BG37" s="45"/>
      <c r="BH37" s="45"/>
      <c r="BI37" s="45"/>
      <c r="BJ37" s="45"/>
    </row>
    <row r="38" spans="1:62" s="55" customFormat="1" ht="271.5" customHeight="1" x14ac:dyDescent="1.25">
      <c r="A38" s="150">
        <v>22012900</v>
      </c>
      <c r="B38" s="144" t="s">
        <v>31</v>
      </c>
      <c r="C38" s="109">
        <v>3560</v>
      </c>
      <c r="D38" s="110">
        <v>2700</v>
      </c>
      <c r="E38" s="111"/>
      <c r="F38" s="113"/>
      <c r="G38" s="113">
        <f t="shared" si="4"/>
        <v>-2700</v>
      </c>
      <c r="H38" s="114"/>
      <c r="I38" s="75"/>
      <c r="J38" s="54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</row>
    <row r="39" spans="1:62" s="42" customFormat="1" ht="132.75" customHeight="1" x14ac:dyDescent="1.1499999999999999">
      <c r="A39" s="146">
        <v>22080400</v>
      </c>
      <c r="B39" s="143" t="s">
        <v>9</v>
      </c>
      <c r="C39" s="116">
        <v>43798.33</v>
      </c>
      <c r="D39" s="117">
        <v>200000</v>
      </c>
      <c r="E39" s="111">
        <v>200000</v>
      </c>
      <c r="F39" s="112"/>
      <c r="G39" s="113">
        <f t="shared" si="4"/>
        <v>0</v>
      </c>
      <c r="H39" s="114">
        <f t="shared" si="5"/>
        <v>100</v>
      </c>
      <c r="I39" s="74" t="e">
        <f>H39/F39*100</f>
        <v>#DIV/0!</v>
      </c>
      <c r="J39" s="40" t="e">
        <f>+G39/#REF!*100</f>
        <v>#REF!</v>
      </c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1"/>
      <c r="BH39" s="41"/>
      <c r="BI39" s="41"/>
      <c r="BJ39" s="41"/>
    </row>
    <row r="40" spans="1:62" s="42" customFormat="1" ht="126.75" customHeight="1" x14ac:dyDescent="1.1499999999999999">
      <c r="A40" s="149" t="s">
        <v>46</v>
      </c>
      <c r="B40" s="138" t="s">
        <v>4</v>
      </c>
      <c r="C40" s="106">
        <f>94009.64+139.9+17102</f>
        <v>111251.54</v>
      </c>
      <c r="D40" s="107">
        <f>108000+100+12000</f>
        <v>120100</v>
      </c>
      <c r="E40" s="108">
        <f>110000+100+12000</f>
        <v>122100</v>
      </c>
      <c r="F40" s="90" t="e">
        <f>SUM(#REF!)</f>
        <v>#REF!</v>
      </c>
      <c r="G40" s="90">
        <f t="shared" si="4"/>
        <v>2000</v>
      </c>
      <c r="H40" s="84">
        <f t="shared" si="5"/>
        <v>101.66527893422148</v>
      </c>
      <c r="I40" s="74" t="e">
        <f>H40/F40*100</f>
        <v>#REF!</v>
      </c>
      <c r="J40" s="40" t="e">
        <f>+G40/#REF!*100</f>
        <v>#REF!</v>
      </c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</row>
    <row r="41" spans="1:62" s="42" customFormat="1" ht="234" customHeight="1" x14ac:dyDescent="1.1499999999999999">
      <c r="A41" s="149">
        <v>22130000</v>
      </c>
      <c r="B41" s="139" t="s">
        <v>59</v>
      </c>
      <c r="C41" s="106">
        <v>8741.32</v>
      </c>
      <c r="D41" s="107">
        <v>24800</v>
      </c>
      <c r="E41" s="108">
        <v>18000</v>
      </c>
      <c r="F41" s="90"/>
      <c r="G41" s="90">
        <f t="shared" si="4"/>
        <v>-6800</v>
      </c>
      <c r="H41" s="84">
        <f t="shared" si="5"/>
        <v>72.58064516129032</v>
      </c>
      <c r="I41" s="74"/>
      <c r="J41" s="40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</row>
    <row r="42" spans="1:62" s="53" customFormat="1" ht="90.75" customHeight="1" thickBot="1" x14ac:dyDescent="1.2">
      <c r="A42" s="149" t="s">
        <v>47</v>
      </c>
      <c r="B42" s="138" t="s">
        <v>51</v>
      </c>
      <c r="C42" s="101">
        <f>203097.88+202912.39</f>
        <v>406010.27</v>
      </c>
      <c r="D42" s="102">
        <f>244200+104900</f>
        <v>349100</v>
      </c>
      <c r="E42" s="103">
        <f>55000+20000</f>
        <v>75000</v>
      </c>
      <c r="F42" s="89" t="e">
        <f>+#REF!+#REF!</f>
        <v>#REF!</v>
      </c>
      <c r="G42" s="90">
        <f t="shared" si="4"/>
        <v>-274100</v>
      </c>
      <c r="H42" s="84">
        <f t="shared" si="5"/>
        <v>21.483815525637354</v>
      </c>
      <c r="I42" s="74"/>
      <c r="J42" s="40" t="e">
        <f>+G42/#REF!*100</f>
        <v>#REF!</v>
      </c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</row>
    <row r="43" spans="1:62" s="42" customFormat="1" ht="207" hidden="1" customHeight="1" x14ac:dyDescent="1.25">
      <c r="A43" s="118">
        <v>31010200</v>
      </c>
      <c r="B43" s="119" t="s">
        <v>35</v>
      </c>
      <c r="C43" s="120"/>
      <c r="D43" s="121"/>
      <c r="E43" s="122">
        <v>0</v>
      </c>
      <c r="F43" s="123"/>
      <c r="G43" s="124">
        <f t="shared" si="4"/>
        <v>0</v>
      </c>
      <c r="H43" s="125"/>
      <c r="I43" s="75"/>
      <c r="J43" s="54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  <c r="BD43" s="41"/>
      <c r="BE43" s="41"/>
      <c r="BF43" s="41"/>
      <c r="BG43" s="41"/>
      <c r="BH43" s="41"/>
      <c r="BI43" s="41"/>
      <c r="BJ43" s="41"/>
    </row>
    <row r="44" spans="1:62" s="42" customFormat="1" ht="75.75" customHeight="1" thickBot="1" x14ac:dyDescent="1.2">
      <c r="A44" s="166" t="s">
        <v>43</v>
      </c>
      <c r="B44" s="167"/>
      <c r="C44" s="126">
        <f>C9+C25+C43</f>
        <v>369488793.26999998</v>
      </c>
      <c r="D44" s="127">
        <f>D9+D25+D43</f>
        <v>357310600</v>
      </c>
      <c r="E44" s="128">
        <f>E9+E25+E43</f>
        <v>396908900</v>
      </c>
      <c r="F44" s="129" t="e">
        <f>F9+F25+F43</f>
        <v>#REF!</v>
      </c>
      <c r="G44" s="130">
        <f t="shared" si="4"/>
        <v>39598300</v>
      </c>
      <c r="H44" s="131">
        <f t="shared" si="5"/>
        <v>111.08231885647947</v>
      </c>
      <c r="I44" s="76" t="e">
        <f>H44/F44*100</f>
        <v>#REF!</v>
      </c>
      <c r="J44" s="56" t="e">
        <f>+G44/#REF!*100</f>
        <v>#REF!</v>
      </c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  <c r="AW44" s="41"/>
      <c r="AX44" s="41"/>
      <c r="AY44" s="41"/>
      <c r="AZ44" s="41"/>
      <c r="BA44" s="41"/>
      <c r="BB44" s="41"/>
      <c r="BC44" s="41"/>
      <c r="BD44" s="41"/>
      <c r="BE44" s="41"/>
      <c r="BF44" s="41"/>
      <c r="BG44" s="41"/>
      <c r="BH44" s="41"/>
      <c r="BI44" s="41"/>
      <c r="BJ44" s="59"/>
    </row>
    <row r="45" spans="1:62" s="5" customFormat="1" ht="77.25" customHeight="1" x14ac:dyDescent="0.25">
      <c r="A45" s="168" t="s">
        <v>37</v>
      </c>
      <c r="B45" s="169"/>
      <c r="C45" s="172" t="s">
        <v>70</v>
      </c>
      <c r="D45" s="178" t="s">
        <v>69</v>
      </c>
      <c r="E45" s="180">
        <v>2024</v>
      </c>
      <c r="F45" s="181"/>
      <c r="G45" s="181"/>
      <c r="H45" s="182"/>
      <c r="I45" s="164"/>
      <c r="J45" s="165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</row>
    <row r="46" spans="1:62" s="5" customFormat="1" ht="221.25" customHeight="1" x14ac:dyDescent="0.25">
      <c r="A46" s="170"/>
      <c r="B46" s="171"/>
      <c r="C46" s="173"/>
      <c r="D46" s="179"/>
      <c r="E46" s="132" t="s">
        <v>38</v>
      </c>
      <c r="F46" s="63" t="s">
        <v>36</v>
      </c>
      <c r="G46" s="133" t="s">
        <v>66</v>
      </c>
      <c r="H46" s="88" t="s">
        <v>67</v>
      </c>
      <c r="I46" s="77" t="s">
        <v>14</v>
      </c>
      <c r="J46" s="28" t="s">
        <v>0</v>
      </c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</row>
    <row r="47" spans="1:62" s="6" customFormat="1" ht="76.5" customHeight="1" x14ac:dyDescent="1.25">
      <c r="A47" s="161" t="s">
        <v>6</v>
      </c>
      <c r="B47" s="162"/>
      <c r="C47" s="162"/>
      <c r="D47" s="162"/>
      <c r="E47" s="162"/>
      <c r="F47" s="162"/>
      <c r="G47" s="162"/>
      <c r="H47" s="163"/>
      <c r="I47" s="78"/>
      <c r="J47" s="16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</row>
    <row r="48" spans="1:62" s="42" customFormat="1" ht="139.5" customHeight="1" x14ac:dyDescent="1.1499999999999999">
      <c r="A48" s="151" t="s">
        <v>54</v>
      </c>
      <c r="B48" s="137" t="s">
        <v>55</v>
      </c>
      <c r="C48" s="104">
        <f>56334.95+17580.01+111702.87</f>
        <v>185617.83</v>
      </c>
      <c r="D48" s="95">
        <f>68700+16300+113500</f>
        <v>198500</v>
      </c>
      <c r="E48" s="96">
        <f>69500+17000+114000</f>
        <v>200500</v>
      </c>
      <c r="F48" s="97" t="e">
        <f>#REF!+#REF!+#REF!</f>
        <v>#REF!</v>
      </c>
      <c r="G48" s="97">
        <f>E48-D48</f>
        <v>2000</v>
      </c>
      <c r="H48" s="86">
        <f>E48/D48*100</f>
        <v>101.00755667506299</v>
      </c>
      <c r="I48" s="74"/>
      <c r="J48" s="40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  <c r="AW48" s="41"/>
      <c r="AX48" s="41"/>
      <c r="AY48" s="41"/>
      <c r="AZ48" s="41"/>
      <c r="BA48" s="41"/>
      <c r="BB48" s="41"/>
      <c r="BC48" s="41"/>
      <c r="BD48" s="41"/>
      <c r="BE48" s="41"/>
      <c r="BF48" s="41"/>
      <c r="BG48" s="41"/>
      <c r="BH48" s="41"/>
      <c r="BI48" s="41"/>
      <c r="BJ48" s="41"/>
    </row>
    <row r="49" spans="1:63" s="43" customFormat="1" ht="84" customHeight="1" x14ac:dyDescent="1.1499999999999999">
      <c r="A49" s="152">
        <v>25000000</v>
      </c>
      <c r="B49" s="135" t="s">
        <v>56</v>
      </c>
      <c r="C49" s="104">
        <v>33657316.460000001</v>
      </c>
      <c r="D49" s="95">
        <v>11611305.449999999</v>
      </c>
      <c r="E49" s="96">
        <v>7378106</v>
      </c>
      <c r="F49" s="97" t="e">
        <f>+#REF!+#REF!</f>
        <v>#REF!</v>
      </c>
      <c r="G49" s="97">
        <f t="shared" ref="G49:G53" si="7">E49-D49</f>
        <v>-4233199.4499999993</v>
      </c>
      <c r="H49" s="86">
        <f>E49/D49*100</f>
        <v>63.542433120644503</v>
      </c>
      <c r="I49" s="74"/>
      <c r="J49" s="40" t="e">
        <f>+G49/#REF!*100</f>
        <v>#REF!</v>
      </c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</row>
    <row r="50" spans="1:63" s="43" customFormat="1" ht="180.75" hidden="1" customHeight="1" x14ac:dyDescent="1.1499999999999999">
      <c r="A50" s="152">
        <v>50110000</v>
      </c>
      <c r="B50" s="137" t="s">
        <v>13</v>
      </c>
      <c r="C50" s="104"/>
      <c r="D50" s="95"/>
      <c r="E50" s="96"/>
      <c r="F50" s="97"/>
      <c r="G50" s="97">
        <f t="shared" si="7"/>
        <v>0</v>
      </c>
      <c r="H50" s="86"/>
      <c r="I50" s="74" t="e">
        <f>H50/F50*100</f>
        <v>#DIV/0!</v>
      </c>
      <c r="J50" s="40" t="e">
        <f>+G50/#REF!*100</f>
        <v>#REF!</v>
      </c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41"/>
      <c r="BB50" s="41"/>
      <c r="BC50" s="41"/>
      <c r="BD50" s="41"/>
      <c r="BE50" s="41"/>
      <c r="BF50" s="41"/>
      <c r="BG50" s="41"/>
      <c r="BH50" s="41"/>
      <c r="BI50" s="41"/>
      <c r="BJ50" s="41"/>
    </row>
    <row r="51" spans="1:63" s="43" customFormat="1" ht="146.25" hidden="1" customHeight="1" x14ac:dyDescent="1.1499999999999999">
      <c r="A51" s="152">
        <v>21110000</v>
      </c>
      <c r="B51" s="137" t="s">
        <v>34</v>
      </c>
      <c r="C51" s="104"/>
      <c r="D51" s="95"/>
      <c r="E51" s="96"/>
      <c r="F51" s="97"/>
      <c r="G51" s="97">
        <f t="shared" si="7"/>
        <v>0</v>
      </c>
      <c r="H51" s="86"/>
      <c r="I51" s="74"/>
      <c r="J51" s="40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  <c r="AZ51" s="41"/>
      <c r="BA51" s="41"/>
      <c r="BB51" s="41"/>
      <c r="BC51" s="41"/>
      <c r="BD51" s="41"/>
      <c r="BE51" s="41"/>
      <c r="BF51" s="41"/>
      <c r="BG51" s="41"/>
      <c r="BH51" s="41"/>
      <c r="BI51" s="41"/>
      <c r="BJ51" s="41"/>
    </row>
    <row r="52" spans="1:63" s="46" customFormat="1" ht="138" customHeight="1" x14ac:dyDescent="1.25">
      <c r="A52" s="152">
        <v>24062100</v>
      </c>
      <c r="B52" s="145" t="s">
        <v>53</v>
      </c>
      <c r="C52" s="104">
        <v>148219.42000000001</v>
      </c>
      <c r="D52" s="95">
        <v>30000</v>
      </c>
      <c r="E52" s="96">
        <v>30000</v>
      </c>
      <c r="F52" s="97"/>
      <c r="G52" s="97">
        <f t="shared" si="7"/>
        <v>0</v>
      </c>
      <c r="H52" s="86">
        <f>E52/D52*100</f>
        <v>100</v>
      </c>
      <c r="I52" s="79"/>
      <c r="J52" s="44" t="e">
        <f>+G52/#REF!*100</f>
        <v>#REF!</v>
      </c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  <c r="AK52" s="45"/>
      <c r="AL52" s="45"/>
      <c r="AM52" s="45"/>
      <c r="AN52" s="45"/>
      <c r="AO52" s="45"/>
      <c r="AP52" s="45"/>
      <c r="AQ52" s="45"/>
      <c r="AR52" s="45"/>
      <c r="AS52" s="45"/>
      <c r="AT52" s="45"/>
      <c r="AU52" s="45"/>
      <c r="AV52" s="45"/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</row>
    <row r="53" spans="1:63" s="46" customFormat="1" ht="138" customHeight="1" x14ac:dyDescent="1.25">
      <c r="A53" s="152">
        <v>50110000</v>
      </c>
      <c r="B53" s="145" t="s">
        <v>13</v>
      </c>
      <c r="C53" s="104"/>
      <c r="D53" s="95">
        <v>908100</v>
      </c>
      <c r="E53" s="96"/>
      <c r="F53" s="97"/>
      <c r="G53" s="97">
        <f t="shared" si="7"/>
        <v>-908100</v>
      </c>
      <c r="H53" s="86"/>
      <c r="I53" s="79"/>
      <c r="J53" s="44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</row>
    <row r="54" spans="1:63" s="10" customFormat="1" ht="71.25" customHeight="1" x14ac:dyDescent="1.25">
      <c r="A54" s="176" t="s">
        <v>41</v>
      </c>
      <c r="B54" s="176"/>
      <c r="C54" s="176"/>
      <c r="D54" s="176"/>
      <c r="E54" s="176"/>
      <c r="F54" s="176"/>
      <c r="G54" s="176"/>
      <c r="H54" s="177"/>
      <c r="I54" s="80"/>
      <c r="J54" s="17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</row>
    <row r="55" spans="1:63" s="49" customFormat="1" ht="134.25" customHeight="1" x14ac:dyDescent="1.1499999999999999">
      <c r="A55" s="152">
        <v>31030000</v>
      </c>
      <c r="B55" s="153" t="s">
        <v>12</v>
      </c>
      <c r="C55" s="104"/>
      <c r="D55" s="95"/>
      <c r="E55" s="96">
        <v>36280</v>
      </c>
      <c r="F55" s="97"/>
      <c r="G55" s="97">
        <f t="shared" ref="G55:G60" si="8">E55-D55</f>
        <v>36280</v>
      </c>
      <c r="H55" s="86"/>
      <c r="I55" s="81"/>
      <c r="J55" s="47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</row>
    <row r="56" spans="1:63" s="49" customFormat="1" ht="185.25" customHeight="1" x14ac:dyDescent="1.1499999999999999">
      <c r="A56" s="152">
        <v>33010100</v>
      </c>
      <c r="B56" s="145" t="s">
        <v>16</v>
      </c>
      <c r="C56" s="104">
        <v>1176024.69</v>
      </c>
      <c r="D56" s="95">
        <v>8075300</v>
      </c>
      <c r="E56" s="96">
        <v>1254600</v>
      </c>
      <c r="F56" s="97"/>
      <c r="G56" s="97">
        <f t="shared" si="8"/>
        <v>-6820700</v>
      </c>
      <c r="H56" s="86">
        <f t="shared" ref="H56:H61" si="9">E56/D56*100</f>
        <v>15.536264906566938</v>
      </c>
      <c r="I56" s="81"/>
      <c r="J56" s="47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61"/>
      <c r="BK56" s="51"/>
    </row>
    <row r="57" spans="1:63" s="51" customFormat="1" ht="184.5" customHeight="1" x14ac:dyDescent="1.1499999999999999">
      <c r="A57" s="152">
        <v>33010500</v>
      </c>
      <c r="B57" s="153" t="s">
        <v>64</v>
      </c>
      <c r="C57" s="104"/>
      <c r="D57" s="95">
        <v>691400</v>
      </c>
      <c r="E57" s="96"/>
      <c r="F57" s="97"/>
      <c r="G57" s="97">
        <f t="shared" si="8"/>
        <v>-691400</v>
      </c>
      <c r="H57" s="86"/>
      <c r="I57" s="81" t="e">
        <f>H57/F57*100</f>
        <v>#DIV/0!</v>
      </c>
      <c r="J57" s="47" t="e">
        <f>+G57/#REF!*100</f>
        <v>#REF!</v>
      </c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</row>
    <row r="58" spans="1:63" s="51" customFormat="1" ht="97.5" hidden="1" customHeight="1" x14ac:dyDescent="1.1499999999999999">
      <c r="A58" s="105">
        <v>24170000</v>
      </c>
      <c r="B58" s="62" t="s">
        <v>15</v>
      </c>
      <c r="C58" s="91"/>
      <c r="D58" s="92"/>
      <c r="E58" s="93"/>
      <c r="F58" s="94"/>
      <c r="G58" s="94">
        <f t="shared" si="8"/>
        <v>0</v>
      </c>
      <c r="H58" s="85"/>
      <c r="I58" s="81"/>
      <c r="J58" s="47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65"/>
      <c r="BK58" s="65"/>
    </row>
    <row r="59" spans="1:63" s="50" customFormat="1" ht="73.5" customHeight="1" x14ac:dyDescent="1.1499999999999999">
      <c r="A59" s="174" t="s">
        <v>42</v>
      </c>
      <c r="B59" s="175"/>
      <c r="C59" s="104">
        <f>C55+C56+C57</f>
        <v>1176024.69</v>
      </c>
      <c r="D59" s="95">
        <f>D55+D56+D57</f>
        <v>8766700</v>
      </c>
      <c r="E59" s="96">
        <f>E55+E56+E57</f>
        <v>1290880</v>
      </c>
      <c r="F59" s="97"/>
      <c r="G59" s="97">
        <f t="shared" si="8"/>
        <v>-7475820</v>
      </c>
      <c r="H59" s="86">
        <f t="shared" si="9"/>
        <v>14.724810932277824</v>
      </c>
      <c r="I59" s="81"/>
      <c r="J59" s="47"/>
      <c r="BJ59" s="60"/>
      <c r="BK59" s="20"/>
    </row>
    <row r="60" spans="1:63" s="65" customFormat="1" ht="58.5" customHeight="1" x14ac:dyDescent="0.8">
      <c r="A60" s="157" t="s">
        <v>8</v>
      </c>
      <c r="B60" s="158"/>
      <c r="C60" s="98">
        <f>C52+C51+C50+C49+C48+C59</f>
        <v>35167178.399999999</v>
      </c>
      <c r="D60" s="98">
        <f>D52+D51+D50+D49+D48+D59+D53</f>
        <v>21514605.449999999</v>
      </c>
      <c r="E60" s="98">
        <f>E52+E51+E50+E49+E48+E59</f>
        <v>8899486</v>
      </c>
      <c r="F60" s="98" t="e">
        <f>F52+F51+F50+F49+F48+F59</f>
        <v>#REF!</v>
      </c>
      <c r="G60" s="98">
        <f t="shared" si="8"/>
        <v>-12615119.449999999</v>
      </c>
      <c r="H60" s="87">
        <f t="shared" si="9"/>
        <v>41.364858029502003</v>
      </c>
      <c r="I60" s="82" t="e">
        <f>H60/F60*100</f>
        <v>#REF!</v>
      </c>
      <c r="J60" s="64" t="e">
        <f>+G60/#REF!*100</f>
        <v>#REF!</v>
      </c>
      <c r="BJ60"/>
      <c r="BK60"/>
    </row>
    <row r="61" spans="1:63" s="20" customFormat="1" ht="76.5" customHeight="1" thickBot="1" x14ac:dyDescent="0.85">
      <c r="A61" s="159" t="s">
        <v>7</v>
      </c>
      <c r="B61" s="160"/>
      <c r="C61" s="154">
        <f>+C60+C44</f>
        <v>404655971.66999996</v>
      </c>
      <c r="D61" s="154">
        <f>+D60+D44</f>
        <v>378825205.44999999</v>
      </c>
      <c r="E61" s="154">
        <f>+E60+E44</f>
        <v>405808386</v>
      </c>
      <c r="F61" s="154" t="e">
        <f>+F60+F44</f>
        <v>#REF!</v>
      </c>
      <c r="G61" s="154">
        <f t="shared" ref="G61" si="10">E61-D61</f>
        <v>26983180.550000012</v>
      </c>
      <c r="H61" s="155">
        <f t="shared" si="9"/>
        <v>107.12285776178678</v>
      </c>
      <c r="I61" s="83" t="e">
        <f t="shared" ref="I61:AN61" si="11">+I60+I44</f>
        <v>#REF!</v>
      </c>
      <c r="J61" s="39" t="e">
        <f t="shared" si="11"/>
        <v>#REF!</v>
      </c>
      <c r="K61" s="39">
        <f t="shared" si="11"/>
        <v>0</v>
      </c>
      <c r="L61" s="39">
        <f t="shared" si="11"/>
        <v>0</v>
      </c>
      <c r="M61" s="39">
        <f t="shared" si="11"/>
        <v>0</v>
      </c>
      <c r="N61" s="39">
        <f t="shared" si="11"/>
        <v>0</v>
      </c>
      <c r="O61" s="39">
        <f t="shared" si="11"/>
        <v>0</v>
      </c>
      <c r="P61" s="39">
        <f t="shared" si="11"/>
        <v>0</v>
      </c>
      <c r="Q61" s="39">
        <f t="shared" si="11"/>
        <v>0</v>
      </c>
      <c r="R61" s="39">
        <f t="shared" si="11"/>
        <v>0</v>
      </c>
      <c r="S61" s="39">
        <f t="shared" si="11"/>
        <v>0</v>
      </c>
      <c r="T61" s="39">
        <f t="shared" si="11"/>
        <v>0</v>
      </c>
      <c r="U61" s="39">
        <f t="shared" si="11"/>
        <v>0</v>
      </c>
      <c r="V61" s="39">
        <f t="shared" si="11"/>
        <v>0</v>
      </c>
      <c r="W61" s="39">
        <f t="shared" si="11"/>
        <v>0</v>
      </c>
      <c r="X61" s="39">
        <f t="shared" si="11"/>
        <v>0</v>
      </c>
      <c r="Y61" s="39">
        <f t="shared" si="11"/>
        <v>0</v>
      </c>
      <c r="Z61" s="39">
        <f t="shared" si="11"/>
        <v>0</v>
      </c>
      <c r="AA61" s="39">
        <f t="shared" si="11"/>
        <v>0</v>
      </c>
      <c r="AB61" s="39">
        <f t="shared" si="11"/>
        <v>0</v>
      </c>
      <c r="AC61" s="39">
        <f t="shared" si="11"/>
        <v>0</v>
      </c>
      <c r="AD61" s="39">
        <f t="shared" si="11"/>
        <v>0</v>
      </c>
      <c r="AE61" s="39">
        <f t="shared" si="11"/>
        <v>0</v>
      </c>
      <c r="AF61" s="39">
        <f t="shared" si="11"/>
        <v>0</v>
      </c>
      <c r="AG61" s="39">
        <f t="shared" si="11"/>
        <v>0</v>
      </c>
      <c r="AH61" s="39">
        <f t="shared" si="11"/>
        <v>0</v>
      </c>
      <c r="AI61" s="39">
        <f t="shared" si="11"/>
        <v>0</v>
      </c>
      <c r="AJ61" s="39">
        <f t="shared" si="11"/>
        <v>0</v>
      </c>
      <c r="AK61" s="39">
        <f t="shared" si="11"/>
        <v>0</v>
      </c>
      <c r="AL61" s="39">
        <f t="shared" si="11"/>
        <v>0</v>
      </c>
      <c r="AM61" s="39">
        <f t="shared" si="11"/>
        <v>0</v>
      </c>
      <c r="AN61" s="39">
        <f t="shared" si="11"/>
        <v>0</v>
      </c>
      <c r="AO61" s="39">
        <f t="shared" ref="AO61:BI61" si="12">+AO60+AO44</f>
        <v>0</v>
      </c>
      <c r="AP61" s="39">
        <f t="shared" si="12"/>
        <v>0</v>
      </c>
      <c r="AQ61" s="39">
        <f t="shared" si="12"/>
        <v>0</v>
      </c>
      <c r="AR61" s="39">
        <f t="shared" si="12"/>
        <v>0</v>
      </c>
      <c r="AS61" s="39">
        <f t="shared" si="12"/>
        <v>0</v>
      </c>
      <c r="AT61" s="39">
        <f t="shared" si="12"/>
        <v>0</v>
      </c>
      <c r="AU61" s="39">
        <f t="shared" si="12"/>
        <v>0</v>
      </c>
      <c r="AV61" s="39">
        <f t="shared" si="12"/>
        <v>0</v>
      </c>
      <c r="AW61" s="39">
        <f t="shared" si="12"/>
        <v>0</v>
      </c>
      <c r="AX61" s="39">
        <f t="shared" si="12"/>
        <v>0</v>
      </c>
      <c r="AY61" s="39">
        <f t="shared" si="12"/>
        <v>0</v>
      </c>
      <c r="AZ61" s="39">
        <f t="shared" si="12"/>
        <v>0</v>
      </c>
      <c r="BA61" s="39">
        <f t="shared" si="12"/>
        <v>0</v>
      </c>
      <c r="BB61" s="39">
        <f t="shared" si="12"/>
        <v>0</v>
      </c>
      <c r="BC61" s="39">
        <f t="shared" si="12"/>
        <v>0</v>
      </c>
      <c r="BD61" s="39">
        <f t="shared" si="12"/>
        <v>0</v>
      </c>
      <c r="BE61" s="39">
        <f t="shared" si="12"/>
        <v>0</v>
      </c>
      <c r="BF61" s="39">
        <f t="shared" si="12"/>
        <v>0</v>
      </c>
      <c r="BG61" s="39">
        <f t="shared" si="12"/>
        <v>0</v>
      </c>
      <c r="BH61" s="39">
        <f t="shared" si="12"/>
        <v>0</v>
      </c>
      <c r="BI61" s="39">
        <f t="shared" si="12"/>
        <v>0</v>
      </c>
      <c r="BJ61"/>
      <c r="BK61"/>
    </row>
    <row r="62" spans="1:63" ht="33.75" x14ac:dyDescent="0.5">
      <c r="A62" s="35"/>
      <c r="B62" s="35"/>
      <c r="C62" s="35"/>
      <c r="D62" s="35"/>
      <c r="E62" s="35"/>
      <c r="F62" s="35"/>
      <c r="G62" s="36"/>
      <c r="H62" s="35"/>
    </row>
    <row r="63" spans="1:63" ht="33.75" x14ac:dyDescent="0.5">
      <c r="A63" s="35"/>
      <c r="B63" s="35"/>
      <c r="C63" s="35"/>
      <c r="D63" s="35"/>
      <c r="E63" s="35"/>
      <c r="F63" s="35"/>
      <c r="G63" s="36"/>
      <c r="H63" s="35"/>
    </row>
    <row r="64" spans="1:63" ht="33.75" x14ac:dyDescent="0.5">
      <c r="A64" s="35"/>
      <c r="B64" s="35"/>
      <c r="C64" s="35"/>
      <c r="D64" s="35"/>
      <c r="E64" s="35"/>
      <c r="F64" s="35"/>
      <c r="G64" s="36"/>
      <c r="H64" s="35"/>
    </row>
    <row r="65" spans="1:8" ht="33.75" x14ac:dyDescent="0.5">
      <c r="A65" s="35"/>
      <c r="B65" s="35"/>
      <c r="C65" s="35"/>
      <c r="D65" s="35"/>
      <c r="E65" s="35"/>
      <c r="F65" s="35"/>
      <c r="G65" s="36"/>
      <c r="H65" s="35"/>
    </row>
    <row r="66" spans="1:8" ht="33.75" x14ac:dyDescent="0.5">
      <c r="A66" s="35"/>
      <c r="B66" s="35"/>
      <c r="C66" s="35"/>
      <c r="D66" s="35"/>
      <c r="E66" s="35"/>
      <c r="F66" s="35"/>
      <c r="G66" s="36"/>
      <c r="H66" s="35"/>
    </row>
    <row r="67" spans="1:8" ht="3" customHeight="1" x14ac:dyDescent="0.5">
      <c r="A67" s="35"/>
      <c r="B67" s="35"/>
      <c r="C67" s="35"/>
      <c r="D67" s="35"/>
      <c r="E67" s="35"/>
      <c r="F67" s="35"/>
      <c r="G67" s="36"/>
      <c r="H67" s="35"/>
    </row>
    <row r="68" spans="1:8" ht="33.75" hidden="1" x14ac:dyDescent="0.5">
      <c r="A68" s="35"/>
      <c r="B68" s="35"/>
      <c r="C68" s="35"/>
      <c r="D68" s="35"/>
      <c r="E68" s="35"/>
      <c r="F68" s="35"/>
      <c r="G68" s="36"/>
      <c r="H68" s="35"/>
    </row>
    <row r="69" spans="1:8" ht="33.75" hidden="1" x14ac:dyDescent="0.5">
      <c r="A69" s="35"/>
      <c r="B69" s="35"/>
      <c r="C69" s="35"/>
      <c r="D69" s="35"/>
      <c r="E69" s="35"/>
      <c r="F69" s="35"/>
      <c r="G69" s="36"/>
      <c r="H69" s="35"/>
    </row>
    <row r="70" spans="1:8" ht="33.75" hidden="1" x14ac:dyDescent="0.5">
      <c r="A70" s="35"/>
      <c r="B70" s="35"/>
      <c r="C70" s="35"/>
      <c r="D70" s="35"/>
      <c r="E70" s="35"/>
      <c r="F70" s="35"/>
      <c r="G70" s="36"/>
      <c r="H70" s="35"/>
    </row>
    <row r="71" spans="1:8" ht="33.75" hidden="1" x14ac:dyDescent="0.5">
      <c r="A71" s="35"/>
      <c r="B71" s="35"/>
      <c r="C71" s="35"/>
      <c r="D71" s="35"/>
      <c r="E71" s="35"/>
      <c r="F71" s="35"/>
      <c r="G71" s="36"/>
      <c r="H71" s="35"/>
    </row>
    <row r="72" spans="1:8" ht="33.75" hidden="1" x14ac:dyDescent="0.5">
      <c r="A72" s="35"/>
      <c r="B72" s="35"/>
      <c r="C72" s="35"/>
      <c r="D72" s="35"/>
      <c r="E72" s="35"/>
      <c r="F72" s="35"/>
      <c r="G72" s="36"/>
      <c r="H72" s="35"/>
    </row>
    <row r="73" spans="1:8" ht="33.75" hidden="1" x14ac:dyDescent="0.5">
      <c r="A73" s="35"/>
      <c r="B73" s="35"/>
      <c r="C73" s="35"/>
      <c r="D73" s="35"/>
      <c r="E73" s="35"/>
      <c r="F73" s="35"/>
      <c r="G73" s="36"/>
      <c r="H73" s="35"/>
    </row>
    <row r="74" spans="1:8" ht="33.75" hidden="1" x14ac:dyDescent="0.5">
      <c r="A74" s="35"/>
      <c r="B74" s="35"/>
      <c r="C74" s="35"/>
      <c r="D74" s="35"/>
      <c r="E74" s="35"/>
      <c r="F74" s="35"/>
      <c r="G74" s="36"/>
      <c r="H74" s="35"/>
    </row>
    <row r="75" spans="1:8" ht="33.75" x14ac:dyDescent="0.5">
      <c r="A75" s="37"/>
      <c r="B75" s="35"/>
      <c r="C75" s="35"/>
      <c r="D75" s="35"/>
      <c r="E75" s="35"/>
      <c r="F75" s="35"/>
      <c r="G75" s="36"/>
      <c r="H75" s="35"/>
    </row>
    <row r="76" spans="1:8" ht="33" x14ac:dyDescent="0.45">
      <c r="A76" s="37"/>
      <c r="B76" s="37"/>
      <c r="C76" s="37"/>
      <c r="D76" s="37"/>
      <c r="E76" s="37"/>
      <c r="F76" s="37"/>
      <c r="G76" s="38"/>
      <c r="H76" s="37"/>
    </row>
    <row r="77" spans="1:8" ht="33" x14ac:dyDescent="0.45">
      <c r="A77" s="37"/>
      <c r="B77" s="37"/>
      <c r="C77" s="37"/>
      <c r="D77" s="37"/>
      <c r="E77" s="37"/>
      <c r="F77" s="37"/>
      <c r="G77" s="38"/>
      <c r="H77" s="37"/>
    </row>
    <row r="78" spans="1:8" ht="33" x14ac:dyDescent="0.45">
      <c r="A78" s="37"/>
      <c r="B78" s="37"/>
      <c r="C78" s="37"/>
      <c r="D78" s="37"/>
      <c r="E78" s="37"/>
      <c r="F78" s="37"/>
      <c r="G78" s="38"/>
      <c r="H78" s="37"/>
    </row>
    <row r="79" spans="1:8" ht="33" x14ac:dyDescent="0.45">
      <c r="A79" s="37"/>
      <c r="B79" s="37"/>
      <c r="C79" s="37"/>
      <c r="D79" s="37"/>
      <c r="E79" s="37"/>
      <c r="F79" s="37"/>
      <c r="G79" s="38"/>
      <c r="H79" s="37"/>
    </row>
    <row r="80" spans="1:8" ht="33" x14ac:dyDescent="0.45">
      <c r="A80" s="37"/>
      <c r="B80" s="37"/>
      <c r="C80" s="37"/>
      <c r="D80" s="37"/>
      <c r="E80" s="37"/>
      <c r="F80" s="37"/>
      <c r="G80" s="38"/>
      <c r="H80" s="37"/>
    </row>
    <row r="81" spans="1:8" ht="33" x14ac:dyDescent="0.45">
      <c r="A81" s="37"/>
      <c r="B81" s="37"/>
      <c r="C81" s="37"/>
      <c r="D81" s="37"/>
      <c r="E81" s="37"/>
      <c r="F81" s="37"/>
      <c r="G81" s="38"/>
      <c r="H81" s="37"/>
    </row>
    <row r="82" spans="1:8" ht="33" x14ac:dyDescent="0.45">
      <c r="A82" s="37"/>
      <c r="B82" s="37"/>
      <c r="C82" s="37"/>
      <c r="D82" s="37"/>
      <c r="E82" s="37"/>
      <c r="F82" s="37"/>
      <c r="G82" s="38"/>
      <c r="H82" s="37"/>
    </row>
    <row r="83" spans="1:8" ht="33" x14ac:dyDescent="0.45">
      <c r="A83" s="37"/>
      <c r="B83" s="37"/>
      <c r="C83" s="37"/>
      <c r="D83" s="37"/>
      <c r="E83" s="37"/>
      <c r="F83" s="37"/>
      <c r="G83" s="38"/>
      <c r="H83" s="37"/>
    </row>
    <row r="84" spans="1:8" ht="33" x14ac:dyDescent="0.45">
      <c r="A84" s="37"/>
      <c r="B84" s="37"/>
      <c r="C84" s="37"/>
      <c r="D84" s="37"/>
      <c r="E84" s="37"/>
      <c r="F84" s="37"/>
      <c r="G84" s="38"/>
      <c r="H84" s="37"/>
    </row>
    <row r="85" spans="1:8" ht="33" x14ac:dyDescent="0.45">
      <c r="A85" s="37"/>
      <c r="B85" s="37"/>
      <c r="C85" s="37"/>
      <c r="D85" s="37"/>
      <c r="E85" s="37"/>
      <c r="F85" s="37"/>
      <c r="G85" s="38"/>
      <c r="H85" s="37"/>
    </row>
    <row r="86" spans="1:8" ht="33" x14ac:dyDescent="0.45">
      <c r="A86" s="37"/>
      <c r="B86" s="37"/>
      <c r="C86" s="37"/>
      <c r="D86" s="37"/>
      <c r="E86" s="37"/>
      <c r="F86" s="37"/>
      <c r="G86" s="38"/>
      <c r="H86" s="37"/>
    </row>
    <row r="87" spans="1:8" ht="33" x14ac:dyDescent="0.45">
      <c r="A87" s="37"/>
      <c r="B87" s="37"/>
      <c r="C87" s="37"/>
      <c r="D87" s="37"/>
      <c r="E87" s="37"/>
      <c r="F87" s="37"/>
      <c r="G87" s="38"/>
      <c r="H87" s="37"/>
    </row>
    <row r="88" spans="1:8" ht="33" x14ac:dyDescent="0.45">
      <c r="A88" s="37"/>
      <c r="B88" s="37"/>
      <c r="C88" s="37"/>
      <c r="D88" s="37"/>
      <c r="E88" s="37"/>
      <c r="F88" s="37"/>
      <c r="G88" s="38"/>
      <c r="H88" s="37"/>
    </row>
    <row r="89" spans="1:8" ht="33" x14ac:dyDescent="0.45">
      <c r="A89" s="37"/>
      <c r="B89" s="37"/>
      <c r="C89" s="37"/>
      <c r="D89" s="37"/>
      <c r="E89" s="37"/>
      <c r="F89" s="37"/>
      <c r="G89" s="38"/>
      <c r="H89" s="37"/>
    </row>
    <row r="90" spans="1:8" ht="33" x14ac:dyDescent="0.45">
      <c r="A90" s="37"/>
      <c r="B90" s="37"/>
      <c r="C90" s="37"/>
      <c r="D90" s="37"/>
      <c r="E90" s="37"/>
      <c r="F90" s="37"/>
      <c r="G90" s="38"/>
      <c r="H90" s="37"/>
    </row>
    <row r="91" spans="1:8" ht="33" x14ac:dyDescent="0.45">
      <c r="A91" s="37"/>
      <c r="B91" s="37"/>
      <c r="C91" s="37"/>
      <c r="D91" s="37"/>
      <c r="E91" s="37"/>
      <c r="F91" s="37"/>
      <c r="G91" s="38"/>
      <c r="H91" s="37"/>
    </row>
    <row r="92" spans="1:8" ht="33" x14ac:dyDescent="0.45">
      <c r="A92" s="37"/>
      <c r="B92" s="37"/>
      <c r="C92" s="37"/>
      <c r="D92" s="37"/>
      <c r="E92" s="37"/>
      <c r="F92" s="37"/>
      <c r="G92" s="38"/>
      <c r="H92" s="37"/>
    </row>
    <row r="93" spans="1:8" ht="33" x14ac:dyDescent="0.45">
      <c r="A93" s="37"/>
      <c r="B93" s="37"/>
      <c r="C93" s="37"/>
      <c r="D93" s="37"/>
      <c r="E93" s="37"/>
      <c r="F93" s="37"/>
      <c r="G93" s="38"/>
      <c r="H93" s="37"/>
    </row>
    <row r="94" spans="1:8" ht="33" x14ac:dyDescent="0.45">
      <c r="A94" s="37"/>
      <c r="B94" s="37"/>
      <c r="C94" s="37"/>
      <c r="D94" s="37"/>
      <c r="E94" s="37"/>
      <c r="F94" s="37"/>
      <c r="G94" s="38"/>
      <c r="H94" s="37"/>
    </row>
    <row r="95" spans="1:8" ht="33" x14ac:dyDescent="0.45">
      <c r="A95" s="37"/>
      <c r="B95" s="37"/>
      <c r="C95" s="37"/>
      <c r="D95" s="37"/>
      <c r="E95" s="37"/>
      <c r="F95" s="37"/>
      <c r="G95" s="38"/>
      <c r="H95" s="37"/>
    </row>
    <row r="96" spans="1:8" ht="33" x14ac:dyDescent="0.45">
      <c r="A96" s="37"/>
      <c r="B96" s="37"/>
      <c r="C96" s="37"/>
      <c r="D96" s="37"/>
      <c r="E96" s="37"/>
      <c r="F96" s="37"/>
      <c r="G96" s="38"/>
      <c r="H96" s="37"/>
    </row>
    <row r="97" spans="1:8" ht="33" x14ac:dyDescent="0.45">
      <c r="A97" s="37"/>
      <c r="B97" s="37"/>
      <c r="C97" s="37"/>
      <c r="D97" s="37"/>
      <c r="E97" s="37"/>
      <c r="F97" s="37"/>
      <c r="G97" s="38"/>
      <c r="H97" s="37"/>
    </row>
    <row r="98" spans="1:8" ht="33" x14ac:dyDescent="0.45">
      <c r="A98" s="37"/>
      <c r="B98" s="37"/>
      <c r="C98" s="37"/>
      <c r="D98" s="37"/>
      <c r="E98" s="37"/>
      <c r="F98" s="37"/>
      <c r="G98" s="38"/>
      <c r="H98" s="37"/>
    </row>
    <row r="99" spans="1:8" ht="33" x14ac:dyDescent="0.45">
      <c r="A99" s="37"/>
      <c r="B99" s="37"/>
      <c r="C99" s="37"/>
      <c r="D99" s="37"/>
      <c r="E99" s="37"/>
      <c r="F99" s="37"/>
      <c r="G99" s="38"/>
      <c r="H99" s="37"/>
    </row>
    <row r="100" spans="1:8" ht="33" x14ac:dyDescent="0.45">
      <c r="A100" s="37"/>
      <c r="B100" s="37"/>
      <c r="C100" s="37"/>
      <c r="D100" s="37"/>
      <c r="E100" s="37"/>
      <c r="F100" s="37"/>
      <c r="G100" s="38"/>
      <c r="H100" s="37"/>
    </row>
    <row r="101" spans="1:8" ht="33" x14ac:dyDescent="0.45">
      <c r="A101" s="37"/>
      <c r="B101" s="37"/>
      <c r="C101" s="37"/>
      <c r="D101" s="37"/>
      <c r="E101" s="37"/>
      <c r="F101" s="37"/>
      <c r="G101" s="38"/>
      <c r="H101" s="37"/>
    </row>
    <row r="102" spans="1:8" ht="33" x14ac:dyDescent="0.45">
      <c r="A102" s="37"/>
      <c r="B102" s="37"/>
      <c r="C102" s="37"/>
      <c r="D102" s="37"/>
      <c r="E102" s="37"/>
      <c r="F102" s="37"/>
      <c r="G102" s="38"/>
      <c r="H102" s="37"/>
    </row>
    <row r="103" spans="1:8" ht="33" x14ac:dyDescent="0.45">
      <c r="A103" s="37"/>
      <c r="B103" s="37"/>
      <c r="C103" s="37"/>
      <c r="D103" s="37"/>
      <c r="E103" s="37"/>
      <c r="F103" s="37"/>
      <c r="G103" s="38"/>
      <c r="H103" s="37"/>
    </row>
    <row r="104" spans="1:8" ht="33" x14ac:dyDescent="0.45">
      <c r="A104" s="37"/>
      <c r="B104" s="37"/>
      <c r="C104" s="37"/>
      <c r="D104" s="37"/>
      <c r="E104" s="37"/>
      <c r="F104" s="37"/>
      <c r="G104" s="38"/>
      <c r="H104" s="37"/>
    </row>
    <row r="105" spans="1:8" ht="33" x14ac:dyDescent="0.45">
      <c r="A105" s="37"/>
      <c r="B105" s="37"/>
      <c r="C105" s="37"/>
      <c r="D105" s="37"/>
      <c r="E105" s="37"/>
      <c r="F105" s="37"/>
      <c r="G105" s="38"/>
      <c r="H105" s="37"/>
    </row>
    <row r="106" spans="1:8" ht="33" x14ac:dyDescent="0.45">
      <c r="A106" s="37"/>
      <c r="B106" s="37"/>
      <c r="C106" s="37"/>
      <c r="D106" s="37"/>
      <c r="E106" s="37"/>
      <c r="F106" s="37"/>
      <c r="G106" s="38"/>
      <c r="H106" s="37"/>
    </row>
    <row r="107" spans="1:8" ht="33" x14ac:dyDescent="0.45">
      <c r="A107" s="37"/>
      <c r="B107" s="37"/>
      <c r="C107" s="37"/>
      <c r="D107" s="37"/>
      <c r="E107" s="37"/>
      <c r="F107" s="37"/>
      <c r="G107" s="38"/>
      <c r="H107" s="37"/>
    </row>
    <row r="108" spans="1:8" ht="33" x14ac:dyDescent="0.45">
      <c r="A108" s="37"/>
      <c r="B108" s="37"/>
      <c r="C108" s="37"/>
      <c r="D108" s="37"/>
      <c r="E108" s="37"/>
      <c r="F108" s="37"/>
      <c r="G108" s="38"/>
      <c r="H108" s="37"/>
    </row>
    <row r="109" spans="1:8" ht="33" x14ac:dyDescent="0.45">
      <c r="A109" s="37"/>
      <c r="B109" s="37"/>
      <c r="C109" s="37"/>
      <c r="D109" s="37"/>
      <c r="E109" s="37"/>
      <c r="F109" s="37"/>
      <c r="G109" s="38"/>
      <c r="H109" s="37"/>
    </row>
    <row r="110" spans="1:8" ht="33" x14ac:dyDescent="0.45">
      <c r="A110" s="37"/>
      <c r="B110" s="37"/>
      <c r="C110" s="37"/>
      <c r="D110" s="37"/>
      <c r="E110" s="37"/>
      <c r="F110" s="37"/>
      <c r="G110" s="38"/>
      <c r="H110" s="37"/>
    </row>
    <row r="111" spans="1:8" ht="33" x14ac:dyDescent="0.45">
      <c r="A111" s="37"/>
      <c r="B111" s="37"/>
      <c r="C111" s="37"/>
      <c r="D111" s="37"/>
      <c r="E111" s="37"/>
      <c r="F111" s="37"/>
      <c r="G111" s="38"/>
      <c r="H111" s="37"/>
    </row>
    <row r="112" spans="1:8" ht="33" x14ac:dyDescent="0.45">
      <c r="A112" s="37"/>
      <c r="B112" s="37"/>
      <c r="C112" s="37"/>
      <c r="D112" s="37"/>
      <c r="E112" s="37"/>
      <c r="F112" s="37"/>
      <c r="G112" s="38"/>
      <c r="H112" s="37"/>
    </row>
    <row r="113" spans="1:8" ht="33" x14ac:dyDescent="0.45">
      <c r="A113" s="37"/>
      <c r="B113" s="37"/>
      <c r="C113" s="37"/>
      <c r="D113" s="37"/>
      <c r="E113" s="37"/>
      <c r="F113" s="37"/>
      <c r="G113" s="38"/>
      <c r="H113" s="37"/>
    </row>
    <row r="114" spans="1:8" ht="33" x14ac:dyDescent="0.45">
      <c r="A114" s="37"/>
      <c r="B114" s="37"/>
      <c r="C114" s="37"/>
      <c r="D114" s="37"/>
      <c r="E114" s="37"/>
      <c r="F114" s="37"/>
      <c r="G114" s="38"/>
      <c r="H114" s="37"/>
    </row>
    <row r="115" spans="1:8" ht="33" x14ac:dyDescent="0.45">
      <c r="A115" s="37"/>
      <c r="B115" s="37"/>
      <c r="C115" s="37"/>
      <c r="D115" s="37"/>
      <c r="E115" s="37"/>
      <c r="F115" s="37"/>
      <c r="G115" s="38"/>
      <c r="H115" s="37"/>
    </row>
    <row r="116" spans="1:8" ht="33" x14ac:dyDescent="0.45">
      <c r="A116" s="37"/>
      <c r="B116" s="37"/>
      <c r="C116" s="37"/>
      <c r="D116" s="37"/>
      <c r="E116" s="37"/>
      <c r="F116" s="37"/>
      <c r="G116" s="38"/>
      <c r="H116" s="37"/>
    </row>
    <row r="117" spans="1:8" ht="33" x14ac:dyDescent="0.45">
      <c r="A117" s="37"/>
      <c r="B117" s="37"/>
      <c r="C117" s="37"/>
      <c r="D117" s="37"/>
      <c r="E117" s="37"/>
      <c r="F117" s="37"/>
      <c r="G117" s="38"/>
      <c r="H117" s="37"/>
    </row>
    <row r="118" spans="1:8" ht="33" x14ac:dyDescent="0.45">
      <c r="A118" s="37"/>
      <c r="B118" s="37"/>
      <c r="C118" s="37"/>
      <c r="D118" s="37"/>
      <c r="E118" s="37"/>
      <c r="F118" s="37"/>
      <c r="G118" s="38"/>
      <c r="H118" s="37"/>
    </row>
    <row r="119" spans="1:8" ht="33" x14ac:dyDescent="0.45">
      <c r="A119" s="37"/>
      <c r="B119" s="37"/>
      <c r="C119" s="37"/>
      <c r="D119" s="37"/>
      <c r="E119" s="37"/>
      <c r="F119" s="37"/>
      <c r="G119" s="38"/>
      <c r="H119" s="37"/>
    </row>
    <row r="120" spans="1:8" ht="33" x14ac:dyDescent="0.45">
      <c r="A120" s="37"/>
      <c r="B120" s="37"/>
      <c r="C120" s="37"/>
      <c r="D120" s="37"/>
      <c r="E120" s="37"/>
      <c r="F120" s="37"/>
      <c r="G120" s="38"/>
      <c r="H120" s="37"/>
    </row>
    <row r="121" spans="1:8" ht="33" x14ac:dyDescent="0.45">
      <c r="A121" s="37"/>
      <c r="B121" s="37"/>
      <c r="C121" s="37"/>
      <c r="D121" s="37"/>
      <c r="E121" s="37"/>
      <c r="F121" s="37"/>
      <c r="G121" s="38"/>
      <c r="H121" s="37"/>
    </row>
    <row r="122" spans="1:8" ht="33" x14ac:dyDescent="0.45">
      <c r="A122" s="37"/>
      <c r="B122" s="37"/>
      <c r="C122" s="37"/>
      <c r="D122" s="37"/>
      <c r="E122" s="37"/>
      <c r="F122" s="37"/>
      <c r="G122" s="38"/>
      <c r="H122" s="37"/>
    </row>
    <row r="123" spans="1:8" ht="33" x14ac:dyDescent="0.45">
      <c r="A123" s="37"/>
      <c r="B123" s="37"/>
      <c r="C123" s="37"/>
      <c r="D123" s="37"/>
      <c r="E123" s="37"/>
      <c r="F123" s="37"/>
      <c r="G123" s="38"/>
      <c r="H123" s="37"/>
    </row>
    <row r="124" spans="1:8" ht="33" x14ac:dyDescent="0.45">
      <c r="A124" s="37"/>
      <c r="B124" s="37"/>
      <c r="C124" s="37"/>
      <c r="D124" s="37"/>
      <c r="E124" s="37"/>
      <c r="F124" s="37"/>
      <c r="G124" s="38"/>
      <c r="H124" s="37"/>
    </row>
    <row r="125" spans="1:8" ht="33" x14ac:dyDescent="0.45">
      <c r="A125" s="37"/>
      <c r="B125" s="37"/>
      <c r="C125" s="37"/>
      <c r="D125" s="37"/>
      <c r="E125" s="37"/>
      <c r="F125" s="37"/>
      <c r="G125" s="38"/>
      <c r="H125" s="37"/>
    </row>
    <row r="126" spans="1:8" ht="33" x14ac:dyDescent="0.45">
      <c r="A126" s="37"/>
      <c r="B126" s="37"/>
      <c r="C126" s="37"/>
      <c r="D126" s="37"/>
      <c r="E126" s="37"/>
      <c r="F126" s="37"/>
      <c r="G126" s="38"/>
      <c r="H126" s="37"/>
    </row>
    <row r="127" spans="1:8" ht="33" x14ac:dyDescent="0.45">
      <c r="A127" s="37"/>
      <c r="B127" s="37"/>
      <c r="C127" s="37"/>
      <c r="D127" s="37"/>
      <c r="E127" s="37"/>
      <c r="F127" s="37"/>
      <c r="G127" s="38"/>
      <c r="H127" s="37"/>
    </row>
    <row r="128" spans="1:8" ht="33" x14ac:dyDescent="0.45">
      <c r="A128" s="37"/>
      <c r="B128" s="37"/>
      <c r="C128" s="37"/>
      <c r="D128" s="37"/>
      <c r="E128" s="37"/>
      <c r="F128" s="37"/>
      <c r="G128" s="38"/>
      <c r="H128" s="37"/>
    </row>
    <row r="129" spans="1:8" ht="33" x14ac:dyDescent="0.45">
      <c r="A129" s="37"/>
      <c r="B129" s="37"/>
      <c r="C129" s="37"/>
      <c r="D129" s="37"/>
      <c r="E129" s="37"/>
      <c r="F129" s="37"/>
      <c r="G129" s="38"/>
      <c r="H129" s="37"/>
    </row>
    <row r="130" spans="1:8" ht="33" x14ac:dyDescent="0.45">
      <c r="A130" s="37"/>
      <c r="B130" s="37"/>
      <c r="C130" s="37"/>
      <c r="D130" s="37"/>
      <c r="E130" s="37"/>
      <c r="F130" s="37"/>
      <c r="G130" s="38"/>
      <c r="H130" s="37"/>
    </row>
  </sheetData>
  <mergeCells count="25">
    <mergeCell ref="A22:B22"/>
    <mergeCell ref="A11:B11"/>
    <mergeCell ref="D1:H2"/>
    <mergeCell ref="A21:B21"/>
    <mergeCell ref="A20:B20"/>
    <mergeCell ref="A5:B7"/>
    <mergeCell ref="A4:H4"/>
    <mergeCell ref="A8:H8"/>
    <mergeCell ref="C5:C7"/>
    <mergeCell ref="D5:D7"/>
    <mergeCell ref="E5:H5"/>
    <mergeCell ref="E6:E7"/>
    <mergeCell ref="G6:G7"/>
    <mergeCell ref="H6:H7"/>
    <mergeCell ref="A60:B60"/>
    <mergeCell ref="A61:B61"/>
    <mergeCell ref="A47:H47"/>
    <mergeCell ref="I45:J45"/>
    <mergeCell ref="A44:B44"/>
    <mergeCell ref="A45:B46"/>
    <mergeCell ref="C45:C46"/>
    <mergeCell ref="A59:B59"/>
    <mergeCell ref="A54:H54"/>
    <mergeCell ref="D45:D46"/>
    <mergeCell ref="E45:H45"/>
  </mergeCells>
  <phoneticPr fontId="8" type="noConversion"/>
  <pageMargins left="0.55118110236220474" right="0.11811023622047245" top="0.39370078740157483" bottom="0" header="0" footer="0"/>
  <pageSetup paperSize="9" scale="20" fitToHeight="3" orientation="portrait" horizontalDpi="4294967293" r:id="rId1"/>
  <headerFooter alignWithMargins="0"/>
  <rowBreaks count="1" manualBreakCount="1">
    <brk id="44" max="5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аналіз </vt:lpstr>
      <vt:lpstr>'аналіз '!Область_печати</vt:lpstr>
    </vt:vector>
  </TitlesOfParts>
  <Manager>провідний спеціаліст</Manager>
  <Company>ГУДКУ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Місячний звіт місцевих бюджетів</dc:title>
  <dc:creator>Шита Лілія Григорівна</dc:creator>
  <cp:lastModifiedBy>Пользователь</cp:lastModifiedBy>
  <cp:lastPrinted>2023-12-07T09:27:24Z</cp:lastPrinted>
  <dcterms:created xsi:type="dcterms:W3CDTF">1998-01-10T08:04:34Z</dcterms:created>
  <dcterms:modified xsi:type="dcterms:W3CDTF">2023-12-07T09:38:43Z</dcterms:modified>
</cp:coreProperties>
</file>